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4355" windowHeight="6210"/>
  </bookViews>
  <sheets>
    <sheet name="Лист1" sheetId="6" r:id="rId1"/>
  </sheets>
  <calcPr calcId="124519"/>
</workbook>
</file>

<file path=xl/calcChain.xml><?xml version="1.0" encoding="utf-8"?>
<calcChain xmlns="http://schemas.openxmlformats.org/spreadsheetml/2006/main">
  <c r="F196" i="6"/>
  <c r="F194"/>
  <c r="F193"/>
  <c r="F190"/>
  <c r="F188"/>
  <c r="F187"/>
  <c r="F185"/>
  <c r="F184"/>
  <c r="F182"/>
  <c r="F180"/>
  <c r="F178"/>
  <c r="F177"/>
  <c r="F176"/>
  <c r="F174"/>
  <c r="F173"/>
  <c r="F172"/>
  <c r="F170"/>
  <c r="F169"/>
  <c r="F168"/>
  <c r="F163"/>
  <c r="F161"/>
  <c r="F160"/>
  <c r="F159"/>
  <c r="F157"/>
  <c r="F153"/>
  <c r="F146"/>
  <c r="F145"/>
  <c r="F141"/>
  <c r="F140"/>
  <c r="F139"/>
  <c r="F135"/>
  <c r="F131"/>
  <c r="F129"/>
  <c r="F121"/>
  <c r="F119"/>
  <c r="F114"/>
  <c r="F113"/>
  <c r="F109"/>
  <c r="F108"/>
  <c r="F107"/>
  <c r="F106"/>
  <c r="F94"/>
  <c r="F91"/>
  <c r="F90"/>
  <c r="F88"/>
  <c r="F87"/>
  <c r="F75"/>
  <c r="F67"/>
  <c r="F65"/>
  <c r="F64"/>
  <c r="F62"/>
  <c r="F61"/>
</calcChain>
</file>

<file path=xl/sharedStrings.xml><?xml version="1.0" encoding="utf-8"?>
<sst xmlns="http://schemas.openxmlformats.org/spreadsheetml/2006/main" count="912" uniqueCount="388">
  <si>
    <t>Ապրանքների,ծառայությունների և աշխատանքների անվանումը</t>
  </si>
  <si>
    <t>Գնման ձևը(ընթացակարգը)</t>
  </si>
  <si>
    <t>Չափման միավորը</t>
  </si>
  <si>
    <t>Միավորի գինը</t>
  </si>
  <si>
    <t>Քանակը</t>
  </si>
  <si>
    <t>Հաստատում եմ`</t>
  </si>
  <si>
    <t>դրամ</t>
  </si>
  <si>
    <t>Բաժին -05 խումբ -1 դաս-1   Աղբահանում</t>
  </si>
  <si>
    <t>Բաժին -05 խումբ -2 դաս-1   Կեղտաջրերի հեռացում</t>
  </si>
  <si>
    <t>ԾԱՌԱՅՈՒԹՅՈՒՆՆԵՐ</t>
  </si>
  <si>
    <t>հատ</t>
  </si>
  <si>
    <t>խոշոր եզրաչափի աղբի տեղափոխում</t>
  </si>
  <si>
    <t xml:space="preserve">         Վանաձոր  համայնքի ղեկավար</t>
  </si>
  <si>
    <t>Պատվիրատուն     Վանաձոր    համայնք</t>
  </si>
  <si>
    <t>Միջանցիկ կոդը՝ ըստ ԳՄԱ դասակարգման</t>
  </si>
  <si>
    <t>Գումարը
(հազար) դրամ</t>
  </si>
  <si>
    <t>ԳՀ</t>
  </si>
  <si>
    <t>Վանաձոր համայնքի 1-ին գոտու փողոցների սանիտարական  մաքրում  և կենցաղային աղբահանություն</t>
  </si>
  <si>
    <t>Վանաձոր համայնքի 2-րդ գոտու փողոցների սանիտարական  մաքրում  և կենցաղային աղբահանություն</t>
  </si>
  <si>
    <t>Վանաձոր համայնքի 3-րդ գոտու փողոցների սանիտարական  մաքրում  և կենցաղային աղբահանություն</t>
  </si>
  <si>
    <t>Վանաձոր համայնքի 4-րդ գոտու փողոցների սանիտարական  մաքրում  և կենցաղային աղբահանություն</t>
  </si>
  <si>
    <t>լիտր</t>
  </si>
  <si>
    <t>ճանապարհային նշանների և լուսաֆորային օբյեկտների սպասարկում</t>
  </si>
  <si>
    <t>Բաժին -01 խումբ -1 դաս-1   Աշխատակազմի պահպանման ծախսեր</t>
  </si>
  <si>
    <t>Ինտերնետ կապի ծառայություն</t>
  </si>
  <si>
    <t>ՄԱ</t>
  </si>
  <si>
    <t>Հավելված</t>
  </si>
  <si>
    <t>փոստային ծառայություններ,նամականիշներ</t>
  </si>
  <si>
    <t>կապի ծառայություններ/հեռախոս/</t>
  </si>
  <si>
    <t>այլ տպագրական ծառայություններ</t>
  </si>
  <si>
    <t>Տրանսպորտային նյութեր, այդ թվում՝</t>
  </si>
  <si>
    <t>Պն զորամասերի աղբահանություն</t>
  </si>
  <si>
    <t>Անձրևաջրատար դիտահորերի և կոյուղագծերի կապիտալ  նորոգում</t>
  </si>
  <si>
    <t>Բաժին -06 խումբ -4 դաս-1  փողոցների լուսավորում
 հուղարկավորություն
 հուղարկավորություն</t>
  </si>
  <si>
    <t>փողոցային լուսավորության,շենքերի արտաքին լուսավորության համակարգի սպասարկում և շահագործում</t>
  </si>
  <si>
    <t>բենզին ռեգուլյար</t>
  </si>
  <si>
    <t>Վանաձոր համայնքի 5-րդ գոտու փողոցների սանիտարական  մաքրում  և կենցաղային աղբահանություն</t>
  </si>
  <si>
    <t>Վանաձոր համայնքի 6-րդ գոտու փողոցների սանիտարական  մաքրում  և կենցաղային աղբահանություն</t>
  </si>
  <si>
    <t>Վանաձոր համայնքի 7-րդ գոտու փողոցների սանիտարական  մաքրում  և կենցաղային աղբահանություն</t>
  </si>
  <si>
    <t>______________  Մ. Ասլանյան</t>
  </si>
  <si>
    <t>09132200</t>
  </si>
  <si>
    <t>այլ վարչական ծառայություններ</t>
  </si>
  <si>
    <t>ԱՊՐԱՆՔՆԵՐ</t>
  </si>
  <si>
    <t>Հիշողության կրիչ</t>
  </si>
  <si>
    <t xml:space="preserve">Սրիչ </t>
  </si>
  <si>
    <t>Գրչաման</t>
  </si>
  <si>
    <t>39241141</t>
  </si>
  <si>
    <t>Դիսպենսեր</t>
  </si>
  <si>
    <t>30192125</t>
  </si>
  <si>
    <t>Մարկեր</t>
  </si>
  <si>
    <t>կգ</t>
  </si>
  <si>
    <t xml:space="preserve"> կգ</t>
  </si>
  <si>
    <t>39263100</t>
  </si>
  <si>
    <t>տուփ</t>
  </si>
  <si>
    <t>Կնիքի սարք</t>
  </si>
  <si>
    <t>Շտամպի բարձիկ</t>
  </si>
  <si>
    <t>Շտամպի բարձիկի թանաք</t>
  </si>
  <si>
    <t>39263510</t>
  </si>
  <si>
    <t>39263520</t>
  </si>
  <si>
    <t>39263530</t>
  </si>
  <si>
    <t>30192700</t>
  </si>
  <si>
    <t>Սոսինձ չոր</t>
  </si>
  <si>
    <t>24911200</t>
  </si>
  <si>
    <t>Տետր</t>
  </si>
  <si>
    <t>39292530</t>
  </si>
  <si>
    <t>39292510</t>
  </si>
  <si>
    <t>30199792</t>
  </si>
  <si>
    <t>Ռետին</t>
  </si>
  <si>
    <t>ապակի լվանալու խոզանակ</t>
  </si>
  <si>
    <t>39835000</t>
  </si>
  <si>
    <t>հատակ լվանալու փայտ</t>
  </si>
  <si>
    <t>ապակի լվանալու լաթ</t>
  </si>
  <si>
    <t>հատակ լվանալու լաթ</t>
  </si>
  <si>
    <t>ապակի լվանալու հեղուկ</t>
  </si>
  <si>
    <t>հատակ լվանալու հեղուկ</t>
  </si>
  <si>
    <t>39831242</t>
  </si>
  <si>
    <t xml:space="preserve">լվացքի փոշի </t>
  </si>
  <si>
    <t>39224332</t>
  </si>
  <si>
    <t>դույլ ցինկապատ</t>
  </si>
  <si>
    <t>տնտեսական ավել</t>
  </si>
  <si>
    <t>39831241</t>
  </si>
  <si>
    <t xml:space="preserve">օճառ ձեռքի </t>
  </si>
  <si>
    <t>հեղուկ օճառ</t>
  </si>
  <si>
    <t>33761100</t>
  </si>
  <si>
    <t>թուղթ զուգարանի</t>
  </si>
  <si>
    <t>գոգաթաթիկ/սավոկ/</t>
  </si>
  <si>
    <t xml:space="preserve">անձեռոցիկ չոր1 </t>
  </si>
  <si>
    <t>անձեռոցիկ չոր 2</t>
  </si>
  <si>
    <t>39812100</t>
  </si>
  <si>
    <t>հեղուկ մաստիկա/հատակի մածիկ/</t>
  </si>
  <si>
    <t>զուգարանակոնքի մաքրող հեղուկ</t>
  </si>
  <si>
    <t>աղբի տոպրակ</t>
  </si>
  <si>
    <t>ռետինե ձեռնոցներ</t>
  </si>
  <si>
    <t>զույգ</t>
  </si>
  <si>
    <t>39811300</t>
  </si>
  <si>
    <t>հոտազերծիչ՝ օդի</t>
  </si>
  <si>
    <t>զուգարանի թուղթ՝ եռաշերտ</t>
  </si>
  <si>
    <t>զուգարանի խոզանակ</t>
  </si>
  <si>
    <t>կահույքի լաք</t>
  </si>
  <si>
    <t>34921440</t>
  </si>
  <si>
    <t>աղբարկղ</t>
  </si>
  <si>
    <t>սեղանի լաթ</t>
  </si>
  <si>
    <t>գորգ մաքրելու խոզանակ</t>
  </si>
  <si>
    <t>խցանահան միջոց</t>
  </si>
  <si>
    <t>39221490</t>
  </si>
  <si>
    <t>սպունգ</t>
  </si>
  <si>
    <t>39831240</t>
  </si>
  <si>
    <t>մաքրող փոշի</t>
  </si>
  <si>
    <t>ափսե լվանալու հեղուկ</t>
  </si>
  <si>
    <t>24451141</t>
  </si>
  <si>
    <t>Համակարգչային տեխնիկական օժանդակման ծառայություններ</t>
  </si>
  <si>
    <t>Թիվ                       որոշում</t>
  </si>
  <si>
    <t xml:space="preserve">          *համաձայն «Գնումների մասին» ՀՀ օրենքի 15-րդ հոդվածի 6-րդ կետի</t>
  </si>
  <si>
    <t>Համակարգչային տեխնիկայի վերանորոգում և պահպանում</t>
  </si>
  <si>
    <t>տեսանկարահանող սարքերի  սպասարկում</t>
  </si>
  <si>
    <t>39831245</t>
  </si>
  <si>
    <t>սպիտակեցնող հեղուկ/Ժավել/</t>
  </si>
  <si>
    <t>Ամրակ 1</t>
  </si>
  <si>
    <t>ամրակ 2</t>
  </si>
  <si>
    <t>Գրիչ 1</t>
  </si>
  <si>
    <t>Գրիչ 2</t>
  </si>
  <si>
    <t>Գրիչ 3</t>
  </si>
  <si>
    <t>Գրիչ 4</t>
  </si>
  <si>
    <t>Գրառումների գիրք 1</t>
  </si>
  <si>
    <t>Գրառումների գիրք 2</t>
  </si>
  <si>
    <t>Դակիչ 1</t>
  </si>
  <si>
    <t>Դակիչ  2</t>
  </si>
  <si>
    <t>Դանակ 1</t>
  </si>
  <si>
    <t>Դանակ 2</t>
  </si>
  <si>
    <t>Ընդգծիչ 1</t>
  </si>
  <si>
    <t>Ընդգծիչ 2</t>
  </si>
  <si>
    <t>Գունավոր տպագրության թուղթ 1</t>
  </si>
  <si>
    <t>Գունավոր տպագրության թուղթ 2</t>
  </si>
  <si>
    <t>Թուղթ 1</t>
  </si>
  <si>
    <t>Թուղթ 2</t>
  </si>
  <si>
    <t>Թուղթ 3</t>
  </si>
  <si>
    <t>Թուղթ 4</t>
  </si>
  <si>
    <t>Թուղթ 5</t>
  </si>
  <si>
    <t>Թուղթ 6</t>
  </si>
  <si>
    <t>թղթապանակ 1</t>
  </si>
  <si>
    <t>թղթապանակ 2</t>
  </si>
  <si>
    <t>թղթապանակ 3</t>
  </si>
  <si>
    <t>թղթապանակ 4</t>
  </si>
  <si>
    <t>թղթապանակ 5</t>
  </si>
  <si>
    <t>թղթապանակ 6</t>
  </si>
  <si>
    <t>թղթապանակ 7</t>
  </si>
  <si>
    <t>թղթապանակ 8</t>
  </si>
  <si>
    <t>թղթապանակ 9</t>
  </si>
  <si>
    <t>թղթապանակ 10</t>
  </si>
  <si>
    <t>թղթապանակ 11</t>
  </si>
  <si>
    <t>թղթապանակ 12</t>
  </si>
  <si>
    <t>թղթապանակ 13</t>
  </si>
  <si>
    <t>Թղթապանակ  ռեգիստր 1</t>
  </si>
  <si>
    <t>Թղթապանակ  ռեգիստր 2</t>
  </si>
  <si>
    <t>ՀՀ ազգային դրոշ 1</t>
  </si>
  <si>
    <t>ՀՀ ազգային դրոշ 2</t>
  </si>
  <si>
    <t>Լրակազմ 1</t>
  </si>
  <si>
    <t>Լրակազմ 2</t>
  </si>
  <si>
    <t>Լրակազմ 3</t>
  </si>
  <si>
    <t>Ծրար 1</t>
  </si>
  <si>
    <t>Ծրար 2</t>
  </si>
  <si>
    <t>Ծրար 3</t>
  </si>
  <si>
    <t>կարիչ 1</t>
  </si>
  <si>
    <t>կարիչ 2</t>
  </si>
  <si>
    <t>կարիչ 3</t>
  </si>
  <si>
    <t>կարիչ 4</t>
  </si>
  <si>
    <t>Կարիչի ասեղ 1</t>
  </si>
  <si>
    <t>Կարիչի ասեղ 2</t>
  </si>
  <si>
    <t>Կարիչի ասեղ 3</t>
  </si>
  <si>
    <t>Կարիչի ասեղ 4</t>
  </si>
  <si>
    <t>կոճգամ 1</t>
  </si>
  <si>
    <t>կոճգամ 2</t>
  </si>
  <si>
    <t>Հաշվիչ մեքենա 1</t>
  </si>
  <si>
    <t>մատիտ 1</t>
  </si>
  <si>
    <t>մատիտ 2</t>
  </si>
  <si>
    <t>մատիտ 3</t>
  </si>
  <si>
    <t>մատիտ 4</t>
  </si>
  <si>
    <t>Միջուկ 1</t>
  </si>
  <si>
    <t>Միջուկ 2</t>
  </si>
  <si>
    <t>մկրատ 1</t>
  </si>
  <si>
    <t>մկրատ 2</t>
  </si>
  <si>
    <t>մկրատ 3</t>
  </si>
  <si>
    <t>նոթատետր 1</t>
  </si>
  <si>
    <t>նոթատետր 2</t>
  </si>
  <si>
    <t>նոթատետր 3</t>
  </si>
  <si>
    <t>նոթատետր 4</t>
  </si>
  <si>
    <t>Նշումների թուղթ կպչուն 1</t>
  </si>
  <si>
    <t>Նշումների թուղթ կպչուն 2</t>
  </si>
  <si>
    <t>Նշումների թուղթ կպչուն 3</t>
  </si>
  <si>
    <t>Նշումների թուղթ 1</t>
  </si>
  <si>
    <t>Նշումների թուղթ 2</t>
  </si>
  <si>
    <t>Նշումների թուղթ 3</t>
  </si>
  <si>
    <t>ջնջիչ 1</t>
  </si>
  <si>
    <t>ջնջիչ 2</t>
  </si>
  <si>
    <t>ջնջիչ 3</t>
  </si>
  <si>
    <t>ջնջիչ 4</t>
  </si>
  <si>
    <t>Սկոչ 1</t>
  </si>
  <si>
    <t>Սկոչ 2</t>
  </si>
  <si>
    <t>սեղմակ 1</t>
  </si>
  <si>
    <t>սեղմակ 2</t>
  </si>
  <si>
    <t>սեղմակ 3</t>
  </si>
  <si>
    <t>սեղմակ 4</t>
  </si>
  <si>
    <t>սեղմակ 5</t>
  </si>
  <si>
    <t>սեղմակ 6</t>
  </si>
  <si>
    <t>Սոսինձ հեղուկ 1</t>
  </si>
  <si>
    <t>Սոսինձ հեղուկ 2</t>
  </si>
  <si>
    <t>Քանոն 1</t>
  </si>
  <si>
    <t>Քանոն 2</t>
  </si>
  <si>
    <t>Օրացույց 1</t>
  </si>
  <si>
    <t>Օրացույց 2</t>
  </si>
  <si>
    <t>Ֆայլ 1</t>
  </si>
  <si>
    <t>Ֆայլ 2</t>
  </si>
  <si>
    <t>Վանաձոր համայնքի Մյասնիկյան-Վարդանանց փողոցների խաչմերուկում լուսացույցի տեղադրում</t>
  </si>
  <si>
    <t>Տարոն -4 թաղամասի աղբաթափման վայրի հարակից տարածքի հարթեցման և մաքրման աշխատանքներ</t>
  </si>
  <si>
    <t>/հոդված -4267/Տնտեսական ապրանքներ և նյութեր, այդ թվում՝</t>
  </si>
  <si>
    <t>/հոդված-4213/ ԾԱՌԱՅՈՒԹՅՈՒՆՆԵՐ</t>
  </si>
  <si>
    <t>Ֆինանսավորման աղբյուրը  Վանաձոր համայնքի  2021թ.  բյուջե</t>
  </si>
  <si>
    <t>Փողոցների նշագծում</t>
  </si>
  <si>
    <t>Ճանապարհային նշանների տեղադրում</t>
  </si>
  <si>
    <t>Գրավոր թարգմանության /թարգմանչական/ ծառայություններ</t>
  </si>
  <si>
    <t>Համակարգչային ծրագրային 
ծառայություն</t>
  </si>
  <si>
    <t>Աուդիտորական ծառայություններ</t>
  </si>
  <si>
    <t>դեզինֆեկցիա և դեռատիզացիա</t>
  </si>
  <si>
    <t>300.00</t>
  </si>
  <si>
    <t>989.50</t>
  </si>
  <si>
    <t>1500.00</t>
  </si>
  <si>
    <t>0.9</t>
  </si>
  <si>
    <t>9.0</t>
  </si>
  <si>
    <t>1.5</t>
  </si>
  <si>
    <t>11.7</t>
  </si>
  <si>
    <t>14.2</t>
  </si>
  <si>
    <t>21.7</t>
  </si>
  <si>
    <t>29.2</t>
  </si>
  <si>
    <t>47.5</t>
  </si>
  <si>
    <t>7.6</t>
  </si>
  <si>
    <t>5.2</t>
  </si>
  <si>
    <t>2.1</t>
  </si>
  <si>
    <t>25.5</t>
  </si>
  <si>
    <t>էներգետիկ ծառայություններ</t>
  </si>
  <si>
    <t>էներգետիկ ծառայություններ/էլ․ էներգիա/</t>
  </si>
  <si>
    <t>կվտ/ժամ</t>
  </si>
  <si>
    <t>42․4</t>
  </si>
  <si>
    <t>Գազի մատակարարման ծառայություններ</t>
  </si>
  <si>
    <t>խմ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</si>
  <si>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</si>
  <si>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</si>
  <si>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</si>
  <si>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դոմենային անվանման համար</t>
  </si>
  <si>
    <t>Հոսթիգ</t>
  </si>
  <si>
    <t>Ապահովագրական ծառայություններ</t>
  </si>
  <si>
    <t>ապահովագրական ծառայություններ</t>
  </si>
  <si>
    <t>Վարձակալական ծառայություններ</t>
  </si>
  <si>
    <r>
      <rPr>
        <sz val="10"/>
        <rFont val="Sylfaen"/>
        <family val="1"/>
        <charset val="204"/>
      </rPr>
      <t xml:space="preserve">տարածքի </t>
    </r>
    <r>
      <rPr>
        <sz val="10"/>
        <color indexed="8"/>
        <rFont val="Sylfaen"/>
        <family val="1"/>
        <charset val="204"/>
      </rPr>
      <t>վարձակալություն</t>
    </r>
  </si>
  <si>
    <t>Համակարգչային  ծառայություններ</t>
  </si>
  <si>
    <t>Գույքահարկի և հողի հարկի  ծրագրային սպասարկման ծառայություններ</t>
  </si>
  <si>
    <t>Հաշվապահական ծրագրի սպասարկման ծառայություններ</t>
  </si>
  <si>
    <t>Տեղեկատվական ծառայություններ</t>
  </si>
  <si>
    <t>Ամսագրի բաժանորդագրություն</t>
  </si>
  <si>
    <t>66171100</t>
  </si>
  <si>
    <t>տեղեկատվական խորհրդատվական ծառայություններ</t>
  </si>
  <si>
    <t>տեղեկատվական  համակարգի սպասարկման ծառայություններ</t>
  </si>
  <si>
    <t>92421100</t>
  </si>
  <si>
    <t>Թերթերի հայտարարության ծառայություններ</t>
  </si>
  <si>
    <t>Կառավարչական   ծառայություններ/հոդված-4235/</t>
  </si>
  <si>
    <t>Հերթերի կառավարման համակարգի սպասարկման ծառայություններ</t>
  </si>
  <si>
    <t>Գազասպառման համակարգի տեխնիկական սպասարկման ծառայություններ</t>
  </si>
  <si>
    <r>
      <rPr>
        <u/>
        <sz val="10"/>
        <color indexed="8"/>
        <rFont val="Sylfaen"/>
        <family val="1"/>
        <charset val="204"/>
      </rPr>
      <t>գազասարքերի տեխնիկական եզրակացություն (</t>
    </r>
    <r>
      <rPr>
        <sz val="10"/>
        <color indexed="8"/>
        <rFont val="Sylfaen"/>
        <family val="1"/>
        <charset val="204"/>
      </rPr>
      <t>հրշեջ անվտանգության մասնագիտական ծառայություն)</t>
    </r>
  </si>
  <si>
    <t>Մասնագիտական   ծառայություններ/հոդված-4241/</t>
  </si>
  <si>
    <t>Մեքենաների և սարքավորումների ընթացիկ նորոգում և պահպանում /հոդված-4252/</t>
  </si>
  <si>
    <t>ավտոլվացման ծառայություններ</t>
  </si>
  <si>
    <t>Տոյոտա Քամրի մակնիշի ա/մ պահեստամասերի փոխարինման ծառայություններ</t>
  </si>
  <si>
    <t>Մերսեդես Բենց E200 մակնիշի ա/մ պահեստամասերի փոխարինման ծառայություններ</t>
  </si>
  <si>
    <t>ԳԱԶ 3110-101 մակնիշի ա/մ պահեստամասերի փոխարինման ծառայություններ</t>
  </si>
  <si>
    <t>ՎԱԶ 2107 մակնիշի ա/մ պահեստամսերի փոխարինման ծառայություններ</t>
  </si>
  <si>
    <t>ՎաԶ 21214 մակնիշի ա/մ պահեստամասերի փոխարինման ծառայություններ</t>
  </si>
  <si>
    <t>Ավտոպահեստամասերի ձեռքբերում /հոդված-4264/</t>
  </si>
  <si>
    <t>Վառելիք/հոդված-4264/</t>
  </si>
  <si>
    <t>քաղաքապետարանի շենքի ընթացիկ նորոգում</t>
  </si>
  <si>
    <t>Աշխատանքներ/հոդված-4251/</t>
  </si>
  <si>
    <t>Կենցաղային և հանրային սնունդի նյութեր, այդ թվում՝</t>
  </si>
  <si>
    <t xml:space="preserve">Գրասենյակային ապրանքներ  և նյութեր /հոդված-4261/ </t>
  </si>
  <si>
    <t>Խմելու ջրի ձեռք բերում/19լ տարայով/</t>
  </si>
  <si>
    <t>Միանգամյան օգտագործման բաժակ</t>
  </si>
  <si>
    <t>Խմելու ջուր /պլաստիկ. շշերով, 0.5լ-ոց/</t>
  </si>
  <si>
    <t>Հանքային ջուր /պլաստիկ. շշերով, 0.5լ-ոց/</t>
  </si>
  <si>
    <t>/հոդված -4267/</t>
  </si>
  <si>
    <t>ԾԱՌԱՅՈՒԹՅՈՒՆՆԵՐ/հոդված-4239/</t>
  </si>
  <si>
    <t>/հոդված-4251/</t>
  </si>
  <si>
    <t>Աշխատանքներ/հոդված-5112/</t>
  </si>
  <si>
    <t>15000000</t>
  </si>
  <si>
    <t>Անձրևաջրատար դիտահորերի և կոյուղագծերի սպասարկում</t>
  </si>
  <si>
    <t>17000000</t>
  </si>
  <si>
    <t>ԱՇԽԱՏԱՆՔՆԵՐ/հոդված-4239/</t>
  </si>
  <si>
    <t>ԱՇԽԱՏԱՆՔՆԵՐ/հոդված-4251/</t>
  </si>
  <si>
    <t>Արջուտի աղբաթափման վայր տանող ճանապարհի վերանորոգման աշխատանքներ</t>
  </si>
  <si>
    <t>Բաժին -05 խումբ -3 դաս-1   Շրջակա մ իջավայրի աղտոտման դեմ պայքար</t>
  </si>
  <si>
    <t>Գետերի հուների մաքրում</t>
  </si>
  <si>
    <t xml:space="preserve">ԱՇԽԱՏԱՆՔՆԵՐ/հոդված-5113/ </t>
  </si>
  <si>
    <t xml:space="preserve">ԾԱՌԱՅՈՒԹՅՈՒՆՆԵՐ/հոդված-4239/ </t>
  </si>
  <si>
    <t>Վարչական ծառայություններ/հոդված-4231/</t>
  </si>
  <si>
    <t>Անձեռոցիկ</t>
  </si>
  <si>
    <t>Դիմակ</t>
  </si>
  <si>
    <t>33621641</t>
  </si>
  <si>
    <t xml:space="preserve">Հակամանրէային ախտահանիչ միջոց 1 </t>
  </si>
  <si>
    <t>Հակամանրէային ախտահանիչ միջոց 2</t>
  </si>
  <si>
    <t>Հակամանրէային ախտահանիչ միջոց 3</t>
  </si>
  <si>
    <t>Հակամանրէային ախտահանիչ միջոց 4</t>
  </si>
  <si>
    <t>Բաժին -08 խումբ -1 դաս-1  Հանգստի և սպորտի ծառայություններ</t>
  </si>
  <si>
    <t>սպորտային միջոցառումների
 կազմակերպում</t>
  </si>
  <si>
    <t>/հոդված-4239/ ԾԱՌԱՅՈՒԹՅՈՒՆՆԵՐ</t>
  </si>
  <si>
    <t>Այլ նպատակային  նյութեր, այդ թվում՝</t>
  </si>
  <si>
    <t>24911500</t>
  </si>
  <si>
    <t>Սոսինձ</t>
  </si>
  <si>
    <t>42131490</t>
  </si>
  <si>
    <t>Սիֆոն</t>
  </si>
  <si>
    <t>44511390</t>
  </si>
  <si>
    <t>Բռնակ /եվրո դռան/</t>
  </si>
  <si>
    <t>Բռնակ /եվրո պատուհանի/</t>
  </si>
  <si>
    <t>Բռնակ/ փայտի դռան/</t>
  </si>
  <si>
    <t>19642100</t>
  </si>
  <si>
    <t>ցելաֆոն</t>
  </si>
  <si>
    <t>30192233</t>
  </si>
  <si>
    <t>Սիլիկոն</t>
  </si>
  <si>
    <t>44511100</t>
  </si>
  <si>
    <t>Սիլիկոնի սեղմիչ</t>
  </si>
  <si>
    <t>44551100</t>
  </si>
  <si>
    <t>Զսպանակ դռան</t>
  </si>
  <si>
    <t>44521100</t>
  </si>
  <si>
    <t>Փական մեծ</t>
  </si>
  <si>
    <t xml:space="preserve">Փական </t>
  </si>
  <si>
    <t>42131410</t>
  </si>
  <si>
    <t>Միջուկ փականի</t>
  </si>
  <si>
    <t>42131100</t>
  </si>
  <si>
    <t>Ջրի փական</t>
  </si>
  <si>
    <t>44411100</t>
  </si>
  <si>
    <t>Ծորակ 1 տեղանոց</t>
  </si>
  <si>
    <t>44411751</t>
  </si>
  <si>
    <t>Զուգարանակոնքի ջրի բաքի միջուկ</t>
  </si>
  <si>
    <t>31684400</t>
  </si>
  <si>
    <t>Էլ. Վարդակ</t>
  </si>
  <si>
    <t>31211220</t>
  </si>
  <si>
    <t>Էլ. Անջատիչ</t>
  </si>
  <si>
    <t>31685000</t>
  </si>
  <si>
    <t>Երկարացման լար 5մ 3 հատանոց</t>
  </si>
  <si>
    <t>Երկարացման լար 3մ 3 հատանոց</t>
  </si>
  <si>
    <t>31681600</t>
  </si>
  <si>
    <t>31531300</t>
  </si>
  <si>
    <t>Լամպ LED մեծ</t>
  </si>
  <si>
    <t>Լամպ LED փոքր</t>
  </si>
  <si>
    <t>31531210</t>
  </si>
  <si>
    <t>Լամպ 100Վ</t>
  </si>
  <si>
    <t>31531600</t>
  </si>
  <si>
    <t>Լամպ ցերեկային 120 սմ</t>
  </si>
  <si>
    <t>Լամպ կարճ 120 սմ</t>
  </si>
  <si>
    <t>31681100</t>
  </si>
  <si>
    <t>Պլատա երկար</t>
  </si>
  <si>
    <t>Պլատա կարճ</t>
  </si>
  <si>
    <t>31531710</t>
  </si>
  <si>
    <t>Դրոսել</t>
  </si>
  <si>
    <t>31651400</t>
  </si>
  <si>
    <t>Մեկուսիչ ժապավեն</t>
  </si>
  <si>
    <t>18141100</t>
  </si>
  <si>
    <t>բանվորական ձեռնոց</t>
  </si>
  <si>
    <t>44163111</t>
  </si>
  <si>
    <t>ջրահեռացման խողովակներ</t>
  </si>
  <si>
    <t>մ</t>
  </si>
  <si>
    <t>44311151</t>
  </si>
  <si>
    <t>Ամրակներ</t>
  </si>
  <si>
    <t>էլ․ տաքացնող լար</t>
  </si>
  <si>
    <t>31331190</t>
  </si>
  <si>
    <t>Միաֆազ ապահովիչ 25 Ա</t>
  </si>
  <si>
    <t>Անվանումը   2021թ.  Գնումների պլան լրացում 3</t>
  </si>
  <si>
    <t>«           » մարտի 2021թ.</t>
  </si>
  <si>
    <t xml:space="preserve">Բաժին -04 խումբ -2 դաս-1  Գյուղատնտեսություն </t>
  </si>
  <si>
    <t>Անասնաբուժական ծառայություն</t>
  </si>
  <si>
    <t>ԾԱՌԱՅՈՒԹՅՈՒՆՆԵՐ/հոդված-4241/</t>
  </si>
  <si>
    <t>Բաժին -06 խումբ 3- դաս-1   Ջրամատակարարում</t>
  </si>
  <si>
    <t>Շատրվանների սպասարկում</t>
  </si>
  <si>
    <t>Բաժին -06 խումբ -5 դաս-1   Բնակարանային շինարարության և կոմունալ ծառայություների գծով հետազոտական ևնախագծային աշխատանքներ</t>
  </si>
  <si>
    <t>Վանաձոր համայնքի կարիքների համար Արցախյան 2-րդ պատերազմում զոհված զինծառայողների նոր պանթեոնի կառուցման նախագծանախահաշվային փաստաթղթերի կազմման աշխատանքներ</t>
  </si>
  <si>
    <t>Գնումների բաժնի պետ՝                                 Դավիթ   Խաչատրյան</t>
  </si>
  <si>
    <t>նախագծանախահաշվային փաստաթղթերի կազմման աշխատանքներ</t>
  </si>
  <si>
    <t>Վանաձորի Սայաթ-Նովայի անվան զբոսայգու հիմնանորոգման նախագծանախահաշվային փաստաթղթերի կազմման աշխատանքներ</t>
  </si>
  <si>
    <t xml:space="preserve">Վանաձորի բազմաբնակարան շենքերի տանիքների հիմնանորոգման, էներգախնայողության միջոցառումների իրականացման նախագծանախահաշվային փաստաթղթերի կազմման աշխատանքներ </t>
  </si>
  <si>
    <t xml:space="preserve">Վանաձորի թիվ 8 մանկապարտեզի նոր շենքի կառուցման նախագծանախահաշվային փաստաթղթերի կազմման աշխատանքներ </t>
  </si>
  <si>
    <t xml:space="preserve">Վանաձորի Աղայան փողոցի հիմնանորոգման նախագծանախահաշվային փաստաթղթերի կազմման աշխատանքներ </t>
  </si>
  <si>
    <t xml:space="preserve">Վանաձորի Տարոն-4 թաղամասից նոր պանթեոն և թիվ 2 գերեզմանատուն գնացող փողոցի հիմնանաորոգմաննախագծանախահաշվային փաստաթղթերի կազմման աշխատանքներ </t>
  </si>
  <si>
    <t>Աշխատանքներ /հոդված-5134/</t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</si>
</sst>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"/>
    <numFmt numFmtId="166" formatCode="0.0;[Red]0.0"/>
  </numFmts>
  <fonts count="4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Sylfaen"/>
      <family val="1"/>
      <charset val="204"/>
    </font>
    <font>
      <sz val="10"/>
      <color theme="1"/>
      <name val="Arial LatArm"/>
      <family val="2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Sylfaen"/>
      <family val="1"/>
      <charset val="204"/>
    </font>
    <font>
      <b/>
      <i/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i/>
      <sz val="9"/>
      <color theme="1"/>
      <name val="Sylfae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0"/>
      <name val="Times New Roman"/>
      <family val="1"/>
      <charset val="204"/>
    </font>
    <font>
      <sz val="10"/>
      <name val="Sylfaen"/>
      <family val="1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Sylfae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10"/>
      <name val="Sylfaen"/>
      <family val="1"/>
      <charset val="204"/>
    </font>
    <font>
      <b/>
      <i/>
      <sz val="10"/>
      <color theme="1"/>
      <name val="GHEA Grapalat"/>
      <family val="3"/>
    </font>
    <font>
      <u/>
      <sz val="10"/>
      <color indexed="8"/>
      <name val="Sylfaen"/>
      <family val="1"/>
      <charset val="204"/>
    </font>
    <font>
      <b/>
      <i/>
      <sz val="10"/>
      <color indexed="8"/>
      <name val="Sylfaen"/>
      <family val="1"/>
      <charset val="204"/>
    </font>
    <font>
      <b/>
      <i/>
      <u/>
      <sz val="10"/>
      <color theme="1"/>
      <name val="Sylfae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Sylfaen"/>
      <family val="1"/>
      <charset val="204"/>
    </font>
    <font>
      <b/>
      <i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wrapText="1"/>
    </xf>
    <xf numFmtId="49" fontId="23" fillId="0" borderId="1" xfId="0" applyNumberFormat="1" applyFont="1" applyFill="1" applyBorder="1" applyAlignment="1" applyProtection="1">
      <alignment horizontal="left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left" wrapText="1"/>
    </xf>
    <xf numFmtId="0" fontId="26" fillId="0" borderId="2" xfId="0" applyNumberFormat="1" applyFont="1" applyFill="1" applyBorder="1" applyAlignment="1" applyProtection="1">
      <alignment horizontal="left" wrapText="1"/>
    </xf>
    <xf numFmtId="0" fontId="11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49" fontId="23" fillId="0" borderId="0" xfId="0" applyNumberFormat="1" applyFont="1" applyFill="1" applyAlignment="1">
      <alignment horizontal="left" vertical="center"/>
    </xf>
    <xf numFmtId="0" fontId="21" fillId="3" borderId="1" xfId="0" applyNumberFormat="1" applyFont="1" applyFill="1" applyBorder="1" applyAlignment="1" applyProtection="1">
      <alignment horizontal="left" vertical="center" wrapText="1"/>
    </xf>
    <xf numFmtId="164" fontId="1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49" fontId="23" fillId="0" borderId="1" xfId="0" applyNumberFormat="1" applyFont="1" applyFill="1" applyBorder="1" applyAlignment="1" applyProtection="1">
      <alignment horizontal="left" vertical="center"/>
    </xf>
    <xf numFmtId="0" fontId="25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5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164" fontId="33" fillId="0" borderId="6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center" wrapText="1"/>
    </xf>
    <xf numFmtId="164" fontId="32" fillId="0" borderId="0" xfId="0" applyNumberFormat="1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9" xfId="0" applyFont="1" applyBorder="1" applyAlignment="1">
      <alignment horizontal="left" wrapText="1"/>
    </xf>
    <xf numFmtId="0" fontId="37" fillId="3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164" fontId="44" fillId="3" borderId="1" xfId="0" applyNumberFormat="1" applyFont="1" applyFill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164" fontId="43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40" fillId="3" borderId="2" xfId="0" applyNumberFormat="1" applyFont="1" applyFill="1" applyBorder="1" applyAlignment="1" applyProtection="1">
      <alignment horizontal="left" vertical="center" wrapText="1"/>
    </xf>
    <xf numFmtId="0" fontId="40" fillId="3" borderId="3" xfId="0" applyNumberFormat="1" applyFont="1" applyFill="1" applyBorder="1" applyAlignment="1" applyProtection="1">
      <alignment horizontal="left" vertical="center" wrapText="1"/>
    </xf>
    <xf numFmtId="0" fontId="40" fillId="3" borderId="4" xfId="0" applyNumberFormat="1" applyFont="1" applyFill="1" applyBorder="1" applyAlignment="1" applyProtection="1">
      <alignment horizontal="left" vertical="center" wrapText="1"/>
    </xf>
    <xf numFmtId="0" fontId="37" fillId="3" borderId="2" xfId="0" applyFont="1" applyFill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40" fillId="0" borderId="2" xfId="0" applyNumberFormat="1" applyFont="1" applyFill="1" applyBorder="1" applyAlignment="1" applyProtection="1">
      <alignment horizontal="left" vertical="center" wrapText="1"/>
    </xf>
    <xf numFmtId="0" fontId="40" fillId="0" borderId="3" xfId="0" applyNumberFormat="1" applyFont="1" applyFill="1" applyBorder="1" applyAlignment="1" applyProtection="1">
      <alignment horizontal="left" vertical="center" wrapText="1"/>
    </xf>
    <xf numFmtId="0" fontId="40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4" fillId="3" borderId="5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65" fontId="34" fillId="3" borderId="1" xfId="0" applyNumberFormat="1" applyFont="1" applyFill="1" applyBorder="1" applyAlignment="1">
      <alignment horizontal="center" vertical="center"/>
    </xf>
    <xf numFmtId="165" fontId="3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topLeftCell="A304" workbookViewId="0">
      <selection activeCell="A8" sqref="A8:XFD8"/>
    </sheetView>
  </sheetViews>
  <sheetFormatPr defaultColWidth="9.140625" defaultRowHeight="15"/>
  <cols>
    <col min="1" max="1" width="9.85546875" style="4" customWidth="1"/>
    <col min="2" max="2" width="32.5703125" style="2" customWidth="1"/>
    <col min="3" max="3" width="9.5703125" style="2" customWidth="1"/>
    <col min="4" max="4" width="8.5703125" style="2" customWidth="1"/>
    <col min="5" max="5" width="9.85546875" style="2" customWidth="1"/>
    <col min="6" max="6" width="10.85546875" style="2" customWidth="1"/>
    <col min="7" max="7" width="11.28515625" style="2" customWidth="1"/>
    <col min="8" max="16384" width="9.140625" style="1"/>
  </cols>
  <sheetData>
    <row r="1" spans="1:7">
      <c r="F1" s="10" t="s">
        <v>26</v>
      </c>
    </row>
    <row r="2" spans="1:7">
      <c r="F2" s="8" t="s">
        <v>5</v>
      </c>
    </row>
    <row r="3" spans="1:7">
      <c r="D3" s="185" t="s">
        <v>12</v>
      </c>
      <c r="E3" s="185"/>
      <c r="F3" s="185"/>
      <c r="G3" s="185"/>
    </row>
    <row r="4" spans="1:7">
      <c r="E4" s="185"/>
      <c r="F4" s="185"/>
      <c r="G4" s="185"/>
    </row>
    <row r="5" spans="1:7" ht="21">
      <c r="C5" s="3"/>
      <c r="D5" s="3"/>
      <c r="E5" s="186" t="s">
        <v>39</v>
      </c>
      <c r="F5" s="186"/>
      <c r="G5" s="186"/>
    </row>
    <row r="6" spans="1:7" ht="21">
      <c r="C6" s="3"/>
      <c r="D6" s="3"/>
      <c r="E6" s="188" t="s">
        <v>111</v>
      </c>
      <c r="F6" s="188"/>
      <c r="G6" s="188"/>
    </row>
    <row r="7" spans="1:7" ht="21">
      <c r="D7" s="3"/>
      <c r="E7" s="187" t="s">
        <v>372</v>
      </c>
      <c r="F7" s="187"/>
      <c r="G7" s="187"/>
    </row>
    <row r="8" spans="1:7">
      <c r="A8" s="182" t="s">
        <v>13</v>
      </c>
      <c r="B8" s="183"/>
      <c r="C8" s="183"/>
      <c r="D8" s="183"/>
      <c r="E8" s="183"/>
      <c r="F8" s="183"/>
      <c r="G8" s="184"/>
    </row>
    <row r="9" spans="1:7">
      <c r="A9" s="182" t="s">
        <v>371</v>
      </c>
      <c r="B9" s="183"/>
      <c r="C9" s="183"/>
      <c r="D9" s="183"/>
      <c r="E9" s="183"/>
      <c r="F9" s="183"/>
      <c r="G9" s="184"/>
    </row>
    <row r="10" spans="1:7">
      <c r="A10" s="182" t="s">
        <v>216</v>
      </c>
      <c r="B10" s="183"/>
      <c r="C10" s="183"/>
      <c r="D10" s="183"/>
      <c r="E10" s="183"/>
      <c r="F10" s="183"/>
      <c r="G10" s="184"/>
    </row>
    <row r="11" spans="1:7" ht="57">
      <c r="A11" s="13" t="s">
        <v>14</v>
      </c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15</v>
      </c>
    </row>
    <row r="12" spans="1:7" s="44" customFormat="1">
      <c r="A12" s="5">
        <v>1</v>
      </c>
      <c r="B12" s="4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s="44" customFormat="1">
      <c r="A13" s="6"/>
      <c r="B13" s="176" t="s">
        <v>23</v>
      </c>
      <c r="C13" s="177"/>
      <c r="D13" s="177"/>
      <c r="E13" s="177"/>
      <c r="F13" s="178"/>
      <c r="G13" s="17"/>
    </row>
    <row r="14" spans="1:7" s="44" customFormat="1">
      <c r="A14" s="6"/>
      <c r="B14" s="32" t="s">
        <v>9</v>
      </c>
      <c r="C14" s="42"/>
      <c r="D14" s="42"/>
      <c r="E14" s="42"/>
      <c r="F14" s="43"/>
      <c r="G14" s="17"/>
    </row>
    <row r="15" spans="1:7" s="62" customFormat="1">
      <c r="A15" s="6"/>
      <c r="B15" s="75" t="s">
        <v>238</v>
      </c>
      <c r="C15" s="63"/>
      <c r="D15" s="63"/>
      <c r="E15" s="63"/>
      <c r="F15" s="64"/>
      <c r="G15" s="17"/>
    </row>
    <row r="16" spans="1:7" s="62" customFormat="1" ht="25.5">
      <c r="A16" s="6">
        <v>65311100</v>
      </c>
      <c r="B16" s="77" t="s">
        <v>239</v>
      </c>
      <c r="C16" s="7" t="s">
        <v>25</v>
      </c>
      <c r="D16" s="76" t="s">
        <v>240</v>
      </c>
      <c r="E16" s="20" t="s">
        <v>241</v>
      </c>
      <c r="F16" s="76">
        <v>377358.49099999998</v>
      </c>
      <c r="G16" s="78">
        <v>16000</v>
      </c>
    </row>
    <row r="17" spans="1:7" s="62" customFormat="1" ht="25.5">
      <c r="A17" s="6">
        <v>65211100</v>
      </c>
      <c r="B17" s="77" t="s">
        <v>242</v>
      </c>
      <c r="C17" s="7" t="s">
        <v>25</v>
      </c>
      <c r="D17" s="20" t="s">
        <v>243</v>
      </c>
      <c r="E17" s="11">
        <v>117.16800000000001</v>
      </c>
      <c r="F17" s="79">
        <v>76811.47</v>
      </c>
      <c r="G17" s="78">
        <v>9000</v>
      </c>
    </row>
    <row r="18" spans="1:7" s="62" customFormat="1">
      <c r="A18" s="6"/>
      <c r="B18" s="201" t="s">
        <v>244</v>
      </c>
      <c r="C18" s="202"/>
      <c r="D18" s="202"/>
      <c r="E18" s="202"/>
      <c r="F18" s="203"/>
      <c r="G18" s="78"/>
    </row>
    <row r="19" spans="1:7" s="62" customFormat="1" ht="26.25" customHeight="1">
      <c r="A19" s="7">
        <v>65111100</v>
      </c>
      <c r="B19" s="80" t="s">
        <v>245</v>
      </c>
      <c r="C19" s="11" t="s">
        <v>25</v>
      </c>
      <c r="D19" s="11" t="s">
        <v>243</v>
      </c>
      <c r="E19" s="11">
        <v>180</v>
      </c>
      <c r="F19" s="81">
        <v>20555.555</v>
      </c>
      <c r="G19" s="78">
        <v>3700</v>
      </c>
    </row>
    <row r="20" spans="1:7" s="44" customFormat="1">
      <c r="A20" s="7">
        <v>50321700</v>
      </c>
      <c r="B20" s="58" t="s">
        <v>222</v>
      </c>
      <c r="C20" s="7" t="s">
        <v>25</v>
      </c>
      <c r="D20" s="7" t="s">
        <v>6</v>
      </c>
      <c r="E20" s="11">
        <v>300000</v>
      </c>
      <c r="F20" s="7">
        <v>1</v>
      </c>
      <c r="G20" s="11" t="s">
        <v>223</v>
      </c>
    </row>
    <row r="21" spans="1:7" s="62" customFormat="1">
      <c r="A21" s="7"/>
      <c r="B21" s="210" t="s">
        <v>246</v>
      </c>
      <c r="C21" s="211"/>
      <c r="D21" s="211"/>
      <c r="E21" s="211"/>
      <c r="F21" s="212"/>
      <c r="G21" s="11"/>
    </row>
    <row r="22" spans="1:7" s="62" customFormat="1">
      <c r="A22" s="7">
        <v>64211110</v>
      </c>
      <c r="B22" s="82" t="s">
        <v>28</v>
      </c>
      <c r="C22" s="7" t="s">
        <v>25</v>
      </c>
      <c r="D22" s="7" t="s">
        <v>6</v>
      </c>
      <c r="E22" s="11">
        <v>6830000</v>
      </c>
      <c r="F22" s="7">
        <v>1</v>
      </c>
      <c r="G22" s="85">
        <v>6830</v>
      </c>
    </row>
    <row r="23" spans="1:7" s="44" customFormat="1" ht="30">
      <c r="A23" s="7">
        <v>64111200</v>
      </c>
      <c r="B23" s="27" t="s">
        <v>27</v>
      </c>
      <c r="C23" s="7" t="s">
        <v>25</v>
      </c>
      <c r="D23" s="7" t="s">
        <v>6</v>
      </c>
      <c r="E23" s="11">
        <v>1500000</v>
      </c>
      <c r="F23" s="7">
        <v>1</v>
      </c>
      <c r="G23" s="11" t="s">
        <v>225</v>
      </c>
    </row>
    <row r="24" spans="1:7" s="44" customFormat="1" hidden="1">
      <c r="A24" s="7">
        <v>64211110</v>
      </c>
      <c r="B24" s="31" t="s">
        <v>28</v>
      </c>
      <c r="C24" s="7" t="s">
        <v>25</v>
      </c>
      <c r="D24" s="7" t="s">
        <v>6</v>
      </c>
      <c r="E24" s="11"/>
      <c r="F24" s="7">
        <v>1</v>
      </c>
      <c r="G24" s="11"/>
    </row>
    <row r="25" spans="1:7" s="44" customFormat="1">
      <c r="A25" s="7">
        <v>72411100</v>
      </c>
      <c r="B25" s="27" t="s">
        <v>24</v>
      </c>
      <c r="C25" s="7" t="s">
        <v>25</v>
      </c>
      <c r="D25" s="7" t="s">
        <v>6</v>
      </c>
      <c r="E25" s="11">
        <v>989500</v>
      </c>
      <c r="F25" s="7">
        <v>1</v>
      </c>
      <c r="G25" s="11" t="s">
        <v>224</v>
      </c>
    </row>
    <row r="26" spans="1:7" s="62" customFormat="1">
      <c r="A26" s="7">
        <v>72411700</v>
      </c>
      <c r="B26" s="27" t="s">
        <v>247</v>
      </c>
      <c r="C26" s="7" t="s">
        <v>25</v>
      </c>
      <c r="D26" s="7" t="s">
        <v>6</v>
      </c>
      <c r="E26" s="11">
        <v>20000</v>
      </c>
      <c r="F26" s="7">
        <v>1</v>
      </c>
      <c r="G26" s="60">
        <v>20</v>
      </c>
    </row>
    <row r="27" spans="1:7" s="62" customFormat="1">
      <c r="A27" s="7">
        <v>72411500</v>
      </c>
      <c r="B27" s="82" t="s">
        <v>248</v>
      </c>
      <c r="C27" s="7" t="s">
        <v>25</v>
      </c>
      <c r="D27" s="7" t="s">
        <v>6</v>
      </c>
      <c r="E27" s="11">
        <v>110000</v>
      </c>
      <c r="F27" s="7">
        <v>1</v>
      </c>
      <c r="G27" s="60">
        <v>110</v>
      </c>
    </row>
    <row r="28" spans="1:7" s="62" customFormat="1">
      <c r="A28" s="7"/>
      <c r="B28" s="204" t="s">
        <v>249</v>
      </c>
      <c r="C28" s="205"/>
      <c r="D28" s="205"/>
      <c r="E28" s="205"/>
      <c r="F28" s="206"/>
      <c r="G28" s="60"/>
    </row>
    <row r="29" spans="1:7" s="62" customFormat="1" ht="21.75" customHeight="1">
      <c r="A29" s="7">
        <v>66511170</v>
      </c>
      <c r="B29" s="27" t="s">
        <v>250</v>
      </c>
      <c r="C29" s="7" t="s">
        <v>25</v>
      </c>
      <c r="D29" s="7" t="s">
        <v>6</v>
      </c>
      <c r="E29" s="11">
        <v>450000</v>
      </c>
      <c r="F29" s="7">
        <v>1</v>
      </c>
      <c r="G29" s="60">
        <v>450</v>
      </c>
    </row>
    <row r="30" spans="1:7" s="62" customFormat="1">
      <c r="A30" s="7"/>
      <c r="B30" s="204" t="s">
        <v>251</v>
      </c>
      <c r="C30" s="205"/>
      <c r="D30" s="205"/>
      <c r="E30" s="205"/>
      <c r="F30" s="206"/>
      <c r="G30" s="60"/>
    </row>
    <row r="31" spans="1:7" s="62" customFormat="1">
      <c r="A31" s="7">
        <v>98390000</v>
      </c>
      <c r="B31" s="27" t="s">
        <v>252</v>
      </c>
      <c r="C31" s="7" t="s">
        <v>25</v>
      </c>
      <c r="D31" s="7" t="s">
        <v>6</v>
      </c>
      <c r="E31" s="11">
        <v>2200000</v>
      </c>
      <c r="F31" s="7">
        <v>1</v>
      </c>
      <c r="G31" s="60">
        <v>2200</v>
      </c>
    </row>
    <row r="32" spans="1:7" s="62" customFormat="1">
      <c r="A32" s="7"/>
      <c r="B32" s="204" t="s">
        <v>299</v>
      </c>
      <c r="C32" s="205"/>
      <c r="D32" s="205"/>
      <c r="E32" s="205"/>
      <c r="F32" s="206"/>
      <c r="G32" s="60"/>
    </row>
    <row r="33" spans="1:7" s="44" customFormat="1" ht="30">
      <c r="A33" s="7">
        <v>79531100</v>
      </c>
      <c r="B33" s="57" t="s">
        <v>219</v>
      </c>
      <c r="C33" s="7" t="s">
        <v>25</v>
      </c>
      <c r="D33" s="7" t="s">
        <v>6</v>
      </c>
      <c r="E33" s="11">
        <v>900000</v>
      </c>
      <c r="F33" s="7">
        <v>1</v>
      </c>
      <c r="G33" s="60">
        <v>900</v>
      </c>
    </row>
    <row r="34" spans="1:7">
      <c r="A34" s="7">
        <v>79821170</v>
      </c>
      <c r="B34" s="27" t="s">
        <v>29</v>
      </c>
      <c r="C34" s="7" t="s">
        <v>25</v>
      </c>
      <c r="D34" s="7" t="s">
        <v>6</v>
      </c>
      <c r="E34" s="11">
        <v>989500</v>
      </c>
      <c r="F34" s="7">
        <v>1</v>
      </c>
      <c r="G34" s="60">
        <v>989.5</v>
      </c>
    </row>
    <row r="35" spans="1:7" s="44" customFormat="1">
      <c r="A35" s="7">
        <v>98391200</v>
      </c>
      <c r="B35" s="24" t="s">
        <v>41</v>
      </c>
      <c r="C35" s="7" t="s">
        <v>25</v>
      </c>
      <c r="D35" s="7" t="s">
        <v>6</v>
      </c>
      <c r="E35" s="11">
        <v>997800</v>
      </c>
      <c r="F35" s="7">
        <v>1</v>
      </c>
      <c r="G35" s="60">
        <v>997.8</v>
      </c>
    </row>
    <row r="36" spans="1:7" s="62" customFormat="1">
      <c r="A36" s="7"/>
      <c r="B36" s="204" t="s">
        <v>253</v>
      </c>
      <c r="C36" s="205"/>
      <c r="D36" s="205"/>
      <c r="E36" s="205"/>
      <c r="F36" s="206"/>
      <c r="G36" s="60"/>
    </row>
    <row r="37" spans="1:7" s="44" customFormat="1" ht="30" customHeight="1">
      <c r="A37" s="7">
        <v>72261180</v>
      </c>
      <c r="B37" s="24" t="s">
        <v>220</v>
      </c>
      <c r="C37" s="7" t="s">
        <v>25</v>
      </c>
      <c r="D37" s="7" t="s">
        <v>6</v>
      </c>
      <c r="E37" s="11">
        <v>793656</v>
      </c>
      <c r="F37" s="7">
        <v>1</v>
      </c>
      <c r="G37" s="11">
        <v>793.65599999999995</v>
      </c>
    </row>
    <row r="38" spans="1:7" s="62" customFormat="1" ht="30" customHeight="1">
      <c r="A38" s="7">
        <v>72261180</v>
      </c>
      <c r="B38" s="82" t="s">
        <v>254</v>
      </c>
      <c r="C38" s="7" t="s">
        <v>25</v>
      </c>
      <c r="D38" s="7" t="s">
        <v>6</v>
      </c>
      <c r="E38" s="11">
        <v>388800</v>
      </c>
      <c r="F38" s="7">
        <v>1</v>
      </c>
      <c r="G38" s="60">
        <v>388.8</v>
      </c>
    </row>
    <row r="39" spans="1:7" s="62" customFormat="1" ht="30" customHeight="1">
      <c r="A39" s="7">
        <v>72261180</v>
      </c>
      <c r="B39" s="82" t="s">
        <v>255</v>
      </c>
      <c r="C39" s="7" t="s">
        <v>25</v>
      </c>
      <c r="D39" s="7" t="s">
        <v>6</v>
      </c>
      <c r="E39" s="11">
        <v>170000</v>
      </c>
      <c r="F39" s="7">
        <v>1</v>
      </c>
      <c r="G39" s="60">
        <v>170</v>
      </c>
    </row>
    <row r="40" spans="1:7" s="62" customFormat="1" ht="18" customHeight="1">
      <c r="A40" s="7"/>
      <c r="B40" s="167" t="s">
        <v>256</v>
      </c>
      <c r="C40" s="168"/>
      <c r="D40" s="168"/>
      <c r="E40" s="168"/>
      <c r="F40" s="169"/>
      <c r="G40" s="60"/>
    </row>
    <row r="41" spans="1:7" s="62" customFormat="1" ht="18" customHeight="1">
      <c r="A41" s="86">
        <v>92411100</v>
      </c>
      <c r="B41" s="87" t="s">
        <v>257</v>
      </c>
      <c r="C41" s="7" t="s">
        <v>25</v>
      </c>
      <c r="D41" s="7" t="s">
        <v>6</v>
      </c>
      <c r="E41" s="11">
        <v>90000</v>
      </c>
      <c r="F41" s="7">
        <v>1</v>
      </c>
      <c r="G41" s="16">
        <v>90</v>
      </c>
    </row>
    <row r="42" spans="1:7" s="62" customFormat="1" ht="18" customHeight="1">
      <c r="A42" s="88" t="s">
        <v>258</v>
      </c>
      <c r="B42" s="87" t="s">
        <v>259</v>
      </c>
      <c r="C42" s="7" t="s">
        <v>25</v>
      </c>
      <c r="D42" s="7" t="s">
        <v>6</v>
      </c>
      <c r="E42" s="11">
        <v>144000</v>
      </c>
      <c r="F42" s="7">
        <v>1</v>
      </c>
      <c r="G42" s="16">
        <v>144</v>
      </c>
    </row>
    <row r="43" spans="1:7" s="62" customFormat="1" ht="18" customHeight="1">
      <c r="A43" s="7">
        <v>72261180</v>
      </c>
      <c r="B43" s="82" t="s">
        <v>260</v>
      </c>
      <c r="C43" s="7" t="s">
        <v>25</v>
      </c>
      <c r="D43" s="7" t="s">
        <v>6</v>
      </c>
      <c r="E43" s="11">
        <v>384000</v>
      </c>
      <c r="F43" s="7">
        <v>1</v>
      </c>
      <c r="G43" s="16">
        <v>384</v>
      </c>
    </row>
    <row r="44" spans="1:7" s="62" customFormat="1" ht="18" customHeight="1">
      <c r="A44" s="86" t="s">
        <v>261</v>
      </c>
      <c r="B44" s="87" t="s">
        <v>262</v>
      </c>
      <c r="C44" s="7" t="s">
        <v>25</v>
      </c>
      <c r="D44" s="7" t="s">
        <v>6</v>
      </c>
      <c r="E44" s="11">
        <v>500000</v>
      </c>
      <c r="F44" s="7">
        <v>1</v>
      </c>
      <c r="G44" s="16">
        <v>500</v>
      </c>
    </row>
    <row r="45" spans="1:7" s="62" customFormat="1" ht="18" customHeight="1">
      <c r="A45" s="7"/>
      <c r="B45" s="204" t="s">
        <v>263</v>
      </c>
      <c r="C45" s="205"/>
      <c r="D45" s="205"/>
      <c r="E45" s="205"/>
      <c r="F45" s="206"/>
      <c r="G45" s="16"/>
    </row>
    <row r="46" spans="1:7" s="44" customFormat="1">
      <c r="A46" s="7">
        <v>79211150</v>
      </c>
      <c r="B46" s="30" t="s">
        <v>221</v>
      </c>
      <c r="C46" s="7" t="s">
        <v>16</v>
      </c>
      <c r="D46" s="7" t="s">
        <v>6</v>
      </c>
      <c r="E46" s="11">
        <v>3000000</v>
      </c>
      <c r="F46" s="7">
        <v>1</v>
      </c>
      <c r="G46" s="60">
        <v>3000</v>
      </c>
    </row>
    <row r="47" spans="1:7" s="62" customFormat="1" ht="18" customHeight="1">
      <c r="A47" s="7"/>
      <c r="B47" s="204" t="s">
        <v>267</v>
      </c>
      <c r="C47" s="205"/>
      <c r="D47" s="205"/>
      <c r="E47" s="205"/>
      <c r="F47" s="206"/>
      <c r="G47" s="16"/>
    </row>
    <row r="48" spans="1:7" s="44" customFormat="1" ht="30">
      <c r="A48" s="23">
        <v>50531200</v>
      </c>
      <c r="B48" s="54" t="s">
        <v>114</v>
      </c>
      <c r="C48" s="7" t="s">
        <v>25</v>
      </c>
      <c r="D48" s="7" t="s">
        <v>6</v>
      </c>
      <c r="E48" s="11">
        <v>994000</v>
      </c>
      <c r="F48" s="7">
        <v>1</v>
      </c>
      <c r="G48" s="60">
        <v>994</v>
      </c>
    </row>
    <row r="49" spans="1:9" s="62" customFormat="1" ht="35.25" customHeight="1">
      <c r="A49" s="7">
        <v>72261180</v>
      </c>
      <c r="B49" s="82" t="s">
        <v>264</v>
      </c>
      <c r="C49" s="7" t="s">
        <v>25</v>
      </c>
      <c r="D49" s="7" t="s">
        <v>6</v>
      </c>
      <c r="E49" s="11">
        <v>490000</v>
      </c>
      <c r="F49" s="7">
        <v>1</v>
      </c>
      <c r="G49" s="16">
        <v>490</v>
      </c>
    </row>
    <row r="50" spans="1:9" s="62" customFormat="1" ht="51.75" customHeight="1">
      <c r="A50" s="7">
        <v>50531140</v>
      </c>
      <c r="B50" s="27" t="s">
        <v>265</v>
      </c>
      <c r="C50" s="7" t="s">
        <v>25</v>
      </c>
      <c r="D50" s="7" t="s">
        <v>6</v>
      </c>
      <c r="E50" s="11">
        <v>40000</v>
      </c>
      <c r="F50" s="7">
        <v>1</v>
      </c>
      <c r="G50" s="60">
        <v>40</v>
      </c>
    </row>
    <row r="51" spans="1:9" s="62" customFormat="1" ht="68.25" customHeight="1">
      <c r="A51" s="7">
        <v>50531140</v>
      </c>
      <c r="B51" s="89" t="s">
        <v>266</v>
      </c>
      <c r="C51" s="7" t="s">
        <v>25</v>
      </c>
      <c r="D51" s="7" t="s">
        <v>6</v>
      </c>
      <c r="E51" s="11">
        <v>60000</v>
      </c>
      <c r="F51" s="7">
        <v>1</v>
      </c>
      <c r="G51" s="90">
        <v>60</v>
      </c>
    </row>
    <row r="52" spans="1:9" s="62" customFormat="1" ht="30" customHeight="1">
      <c r="A52" s="7"/>
      <c r="B52" s="207" t="s">
        <v>268</v>
      </c>
      <c r="C52" s="208"/>
      <c r="D52" s="208"/>
      <c r="E52" s="208"/>
      <c r="F52" s="209"/>
      <c r="G52" s="90"/>
    </row>
    <row r="53" spans="1:9" s="44" customFormat="1" ht="30">
      <c r="A53" s="7">
        <v>72611100</v>
      </c>
      <c r="B53" s="28" t="s">
        <v>110</v>
      </c>
      <c r="C53" s="7" t="s">
        <v>25</v>
      </c>
      <c r="D53" s="7" t="s">
        <v>6</v>
      </c>
      <c r="E53" s="11">
        <v>983600</v>
      </c>
      <c r="F53" s="7">
        <v>1</v>
      </c>
      <c r="G53" s="11">
        <v>983.6</v>
      </c>
    </row>
    <row r="54" spans="1:9" s="44" customFormat="1" ht="30">
      <c r="A54" s="7">
        <v>50311120</v>
      </c>
      <c r="B54" s="28" t="s">
        <v>113</v>
      </c>
      <c r="C54" s="7" t="s">
        <v>25</v>
      </c>
      <c r="D54" s="7" t="s">
        <v>6</v>
      </c>
      <c r="E54" s="11">
        <v>995000</v>
      </c>
      <c r="F54" s="7">
        <v>1</v>
      </c>
      <c r="G54" s="60">
        <v>995</v>
      </c>
    </row>
    <row r="55" spans="1:9" s="62" customFormat="1" ht="19.5" customHeight="1">
      <c r="A55" s="7">
        <v>50111180</v>
      </c>
      <c r="B55" s="24" t="s">
        <v>269</v>
      </c>
      <c r="C55" s="7" t="s">
        <v>16</v>
      </c>
      <c r="D55" s="7" t="s">
        <v>6</v>
      </c>
      <c r="E55" s="11">
        <v>1036000</v>
      </c>
      <c r="F55" s="7">
        <v>1</v>
      </c>
      <c r="G55" s="60">
        <v>1036</v>
      </c>
    </row>
    <row r="56" spans="1:9" s="44" customFormat="1">
      <c r="A56" s="7"/>
      <c r="B56" s="189" t="s">
        <v>42</v>
      </c>
      <c r="C56" s="190"/>
      <c r="D56" s="190"/>
      <c r="E56" s="190"/>
      <c r="F56" s="191"/>
      <c r="G56" s="16"/>
      <c r="I56" s="55"/>
    </row>
    <row r="57" spans="1:9" s="44" customFormat="1">
      <c r="A57" s="7"/>
      <c r="B57" s="198" t="s">
        <v>280</v>
      </c>
      <c r="C57" s="199"/>
      <c r="D57" s="199"/>
      <c r="E57" s="199"/>
      <c r="F57" s="200"/>
      <c r="G57" s="115">
        <v>6499.63</v>
      </c>
      <c r="I57" s="55"/>
    </row>
    <row r="58" spans="1:9" s="44" customFormat="1">
      <c r="A58" s="33">
        <v>30234640</v>
      </c>
      <c r="B58" s="34" t="s">
        <v>43</v>
      </c>
      <c r="C58" s="35" t="s">
        <v>16</v>
      </c>
      <c r="D58" s="70" t="s">
        <v>10</v>
      </c>
      <c r="E58" s="11">
        <v>4400</v>
      </c>
      <c r="F58" s="33">
        <v>18</v>
      </c>
      <c r="G58" s="114">
        <v>79.2</v>
      </c>
      <c r="I58" s="55"/>
    </row>
    <row r="59" spans="1:9" s="44" customFormat="1">
      <c r="A59" s="33">
        <v>30192133</v>
      </c>
      <c r="B59" s="34" t="s">
        <v>44</v>
      </c>
      <c r="C59" s="35" t="s">
        <v>16</v>
      </c>
      <c r="D59" s="70" t="s">
        <v>10</v>
      </c>
      <c r="E59" s="59">
        <v>100</v>
      </c>
      <c r="F59" s="33">
        <v>40</v>
      </c>
      <c r="G59" s="114">
        <v>4</v>
      </c>
      <c r="I59" s="55"/>
    </row>
    <row r="60" spans="1:9" s="44" customFormat="1">
      <c r="A60" s="33">
        <v>30197220</v>
      </c>
      <c r="B60" s="34" t="s">
        <v>117</v>
      </c>
      <c r="C60" s="35" t="s">
        <v>16</v>
      </c>
      <c r="D60" s="70" t="s">
        <v>10</v>
      </c>
      <c r="E60" s="59" t="s">
        <v>226</v>
      </c>
      <c r="F60" s="33">
        <v>10000</v>
      </c>
      <c r="G60" s="114" t="s">
        <v>227</v>
      </c>
      <c r="I60" s="55"/>
    </row>
    <row r="61" spans="1:9" s="44" customFormat="1">
      <c r="A61" s="33">
        <v>30197220</v>
      </c>
      <c r="B61" s="34" t="s">
        <v>118</v>
      </c>
      <c r="C61" s="35" t="s">
        <v>16</v>
      </c>
      <c r="D61" s="70" t="s">
        <v>10</v>
      </c>
      <c r="E61" s="59" t="s">
        <v>228</v>
      </c>
      <c r="F61" s="33">
        <f>30000+4000+2000</f>
        <v>36000</v>
      </c>
      <c r="G61" s="114">
        <v>54</v>
      </c>
      <c r="I61" s="55"/>
    </row>
    <row r="62" spans="1:9" s="44" customFormat="1">
      <c r="A62" s="33">
        <v>30192121</v>
      </c>
      <c r="B62" s="34" t="s">
        <v>119</v>
      </c>
      <c r="C62" s="35" t="s">
        <v>16</v>
      </c>
      <c r="D62" s="70" t="s">
        <v>10</v>
      </c>
      <c r="E62" s="59">
        <v>140</v>
      </c>
      <c r="F62" s="33">
        <f>85+200</f>
        <v>285</v>
      </c>
      <c r="G62" s="114">
        <v>39.9</v>
      </c>
      <c r="I62" s="55"/>
    </row>
    <row r="63" spans="1:9" s="44" customFormat="1">
      <c r="A63" s="33">
        <v>30192121</v>
      </c>
      <c r="B63" s="34" t="s">
        <v>120</v>
      </c>
      <c r="C63" s="35" t="s">
        <v>16</v>
      </c>
      <c r="D63" s="70" t="s">
        <v>10</v>
      </c>
      <c r="E63" s="59">
        <v>290</v>
      </c>
      <c r="F63" s="33">
        <v>48</v>
      </c>
      <c r="G63" s="60">
        <v>13.92</v>
      </c>
      <c r="I63" s="55"/>
    </row>
    <row r="64" spans="1:9" s="44" customFormat="1">
      <c r="A64" s="33">
        <v>30192121</v>
      </c>
      <c r="B64" s="34" t="s">
        <v>121</v>
      </c>
      <c r="C64" s="35" t="s">
        <v>16</v>
      </c>
      <c r="D64" s="70" t="s">
        <v>10</v>
      </c>
      <c r="E64" s="59">
        <v>30</v>
      </c>
      <c r="F64" s="33">
        <f>150+250</f>
        <v>400</v>
      </c>
      <c r="G64" s="60">
        <v>12</v>
      </c>
      <c r="I64" s="55"/>
    </row>
    <row r="65" spans="1:11" s="44" customFormat="1">
      <c r="A65" s="33">
        <v>30192121</v>
      </c>
      <c r="B65" s="34" t="s">
        <v>122</v>
      </c>
      <c r="C65" s="35" t="s">
        <v>16</v>
      </c>
      <c r="D65" s="70" t="s">
        <v>10</v>
      </c>
      <c r="E65" s="59">
        <v>60</v>
      </c>
      <c r="F65" s="33">
        <f>650+300</f>
        <v>950</v>
      </c>
      <c r="G65" s="60">
        <v>57</v>
      </c>
      <c r="I65" s="55"/>
    </row>
    <row r="66" spans="1:11" s="44" customFormat="1">
      <c r="A66" s="33">
        <v>30192700</v>
      </c>
      <c r="B66" s="34" t="s">
        <v>45</v>
      </c>
      <c r="C66" s="35" t="s">
        <v>16</v>
      </c>
      <c r="D66" s="70" t="s">
        <v>10</v>
      </c>
      <c r="E66" s="73">
        <v>490</v>
      </c>
      <c r="F66" s="33">
        <v>15</v>
      </c>
      <c r="G66" s="60">
        <v>7.35</v>
      </c>
      <c r="I66" s="55"/>
    </row>
    <row r="67" spans="1:11" s="44" customFormat="1">
      <c r="A67" s="33">
        <v>30192700</v>
      </c>
      <c r="B67" s="34" t="s">
        <v>123</v>
      </c>
      <c r="C67" s="35" t="s">
        <v>16</v>
      </c>
      <c r="D67" s="70" t="s">
        <v>10</v>
      </c>
      <c r="E67" s="73">
        <v>980</v>
      </c>
      <c r="F67" s="33">
        <f>60+20</f>
        <v>80</v>
      </c>
      <c r="G67" s="60">
        <v>78.400000000000006</v>
      </c>
      <c r="I67" s="55"/>
    </row>
    <row r="68" spans="1:11" s="44" customFormat="1">
      <c r="A68" s="33">
        <v>30192700</v>
      </c>
      <c r="B68" s="34" t="s">
        <v>124</v>
      </c>
      <c r="C68" s="35" t="s">
        <v>16</v>
      </c>
      <c r="D68" s="70" t="s">
        <v>10</v>
      </c>
      <c r="E68" s="73">
        <v>1150</v>
      </c>
      <c r="F68" s="33">
        <v>38</v>
      </c>
      <c r="G68" s="60">
        <v>43.7</v>
      </c>
      <c r="I68" s="55"/>
    </row>
    <row r="69" spans="1:11" s="44" customFormat="1">
      <c r="A69" s="33">
        <v>30197332</v>
      </c>
      <c r="B69" s="34" t="s">
        <v>125</v>
      </c>
      <c r="C69" s="35" t="s">
        <v>16</v>
      </c>
      <c r="D69" s="70" t="s">
        <v>10</v>
      </c>
      <c r="E69" s="73">
        <v>1420</v>
      </c>
      <c r="F69" s="33">
        <v>9</v>
      </c>
      <c r="G69" s="60">
        <v>12.78</v>
      </c>
      <c r="I69" s="55"/>
    </row>
    <row r="70" spans="1:11" s="44" customFormat="1">
      <c r="A70" s="33">
        <v>30197331</v>
      </c>
      <c r="B70" s="34" t="s">
        <v>126</v>
      </c>
      <c r="C70" s="35" t="s">
        <v>16</v>
      </c>
      <c r="D70" s="70" t="s">
        <v>10</v>
      </c>
      <c r="E70" s="73">
        <v>3800</v>
      </c>
      <c r="F70" s="33">
        <v>8</v>
      </c>
      <c r="G70" s="60">
        <v>30.4</v>
      </c>
      <c r="I70" s="55"/>
    </row>
    <row r="71" spans="1:11" s="44" customFormat="1">
      <c r="A71" s="37" t="s">
        <v>46</v>
      </c>
      <c r="B71" s="34" t="s">
        <v>127</v>
      </c>
      <c r="C71" s="35" t="s">
        <v>16</v>
      </c>
      <c r="D71" s="70" t="s">
        <v>10</v>
      </c>
      <c r="E71" s="73">
        <v>130</v>
      </c>
      <c r="F71" s="33">
        <v>30</v>
      </c>
      <c r="G71" s="60">
        <v>3.9</v>
      </c>
      <c r="I71" s="55"/>
    </row>
    <row r="72" spans="1:11" s="44" customFormat="1">
      <c r="A72" s="37" t="s">
        <v>46</v>
      </c>
      <c r="B72" s="34" t="s">
        <v>128</v>
      </c>
      <c r="C72" s="35" t="s">
        <v>16</v>
      </c>
      <c r="D72" s="70" t="s">
        <v>10</v>
      </c>
      <c r="E72" s="73">
        <v>80</v>
      </c>
      <c r="F72" s="33">
        <v>20</v>
      </c>
      <c r="G72" s="60">
        <v>1.6</v>
      </c>
      <c r="I72" s="55"/>
    </row>
    <row r="73" spans="1:11" s="44" customFormat="1">
      <c r="A73" s="33">
        <v>30192700</v>
      </c>
      <c r="B73" s="34" t="s">
        <v>47</v>
      </c>
      <c r="C73" s="35" t="s">
        <v>16</v>
      </c>
      <c r="D73" s="70" t="s">
        <v>10</v>
      </c>
      <c r="E73" s="73">
        <v>380</v>
      </c>
      <c r="F73" s="33">
        <v>15</v>
      </c>
      <c r="G73" s="60">
        <v>5.7</v>
      </c>
      <c r="I73" s="55"/>
    </row>
    <row r="74" spans="1:11" s="44" customFormat="1">
      <c r="A74" s="37" t="s">
        <v>48</v>
      </c>
      <c r="B74" s="34" t="s">
        <v>129</v>
      </c>
      <c r="C74" s="35" t="s">
        <v>16</v>
      </c>
      <c r="D74" s="70" t="s">
        <v>10</v>
      </c>
      <c r="E74" s="73">
        <v>72</v>
      </c>
      <c r="F74" s="33">
        <v>180</v>
      </c>
      <c r="G74" s="60">
        <v>12.96</v>
      </c>
      <c r="I74" s="55"/>
    </row>
    <row r="75" spans="1:11" s="44" customFormat="1">
      <c r="A75" s="37" t="s">
        <v>48</v>
      </c>
      <c r="B75" s="34" t="s">
        <v>130</v>
      </c>
      <c r="C75" s="35" t="s">
        <v>16</v>
      </c>
      <c r="D75" s="70" t="s">
        <v>10</v>
      </c>
      <c r="E75" s="73">
        <v>160</v>
      </c>
      <c r="F75" s="33">
        <f>60+50</f>
        <v>110</v>
      </c>
      <c r="G75" s="60">
        <v>17.600000000000001</v>
      </c>
      <c r="I75" s="55"/>
    </row>
    <row r="76" spans="1:11" s="44" customFormat="1">
      <c r="A76" s="33">
        <v>30192125</v>
      </c>
      <c r="B76" s="34" t="s">
        <v>49</v>
      </c>
      <c r="C76" s="35" t="s">
        <v>16</v>
      </c>
      <c r="D76" s="70" t="s">
        <v>10</v>
      </c>
      <c r="E76" s="73">
        <v>50</v>
      </c>
      <c r="F76" s="33">
        <v>300</v>
      </c>
      <c r="G76" s="60">
        <v>15</v>
      </c>
      <c r="I76" s="55"/>
    </row>
    <row r="77" spans="1:11" s="44" customFormat="1">
      <c r="A77" s="33">
        <v>30192740</v>
      </c>
      <c r="B77" s="34" t="s">
        <v>131</v>
      </c>
      <c r="C77" s="35" t="s">
        <v>16</v>
      </c>
      <c r="D77" s="70" t="s">
        <v>50</v>
      </c>
      <c r="E77" s="73">
        <v>2506</v>
      </c>
      <c r="F77" s="33">
        <v>6.2</v>
      </c>
      <c r="G77" s="60">
        <v>15.537000000000001</v>
      </c>
      <c r="I77" s="55"/>
    </row>
    <row r="78" spans="1:11" s="44" customFormat="1">
      <c r="A78" s="33">
        <v>30192740</v>
      </c>
      <c r="B78" s="34" t="s">
        <v>132</v>
      </c>
      <c r="C78" s="35" t="s">
        <v>16</v>
      </c>
      <c r="D78" s="70" t="s">
        <v>51</v>
      </c>
      <c r="E78" s="73">
        <v>2006</v>
      </c>
      <c r="F78" s="33">
        <v>7</v>
      </c>
      <c r="G78" s="60">
        <v>14.042</v>
      </c>
      <c r="I78" s="55"/>
      <c r="K78" s="165"/>
    </row>
    <row r="79" spans="1:11" s="44" customFormat="1">
      <c r="A79" s="33">
        <v>30197622</v>
      </c>
      <c r="B79" s="34" t="s">
        <v>133</v>
      </c>
      <c r="C79" s="35" t="s">
        <v>16</v>
      </c>
      <c r="D79" s="70" t="s">
        <v>50</v>
      </c>
      <c r="E79" s="73">
        <v>576</v>
      </c>
      <c r="F79" s="33">
        <v>5553</v>
      </c>
      <c r="G79" s="60">
        <v>3198.5279999999998</v>
      </c>
      <c r="I79" s="55"/>
    </row>
    <row r="80" spans="1:11" s="44" customFormat="1" ht="15.75">
      <c r="A80" s="33">
        <v>30197646</v>
      </c>
      <c r="B80" s="34" t="s">
        <v>134</v>
      </c>
      <c r="C80" s="35" t="s">
        <v>16</v>
      </c>
      <c r="D80" s="70" t="s">
        <v>50</v>
      </c>
      <c r="E80" s="74">
        <v>538</v>
      </c>
      <c r="F80" s="33">
        <v>210</v>
      </c>
      <c r="G80" s="60">
        <v>112.98</v>
      </c>
      <c r="I80" s="55"/>
    </row>
    <row r="81" spans="1:9" s="44" customFormat="1">
      <c r="A81" s="33">
        <v>30199130</v>
      </c>
      <c r="B81" s="34" t="s">
        <v>135</v>
      </c>
      <c r="C81" s="35" t="s">
        <v>16</v>
      </c>
      <c r="D81" s="70" t="s">
        <v>50</v>
      </c>
      <c r="E81" s="73">
        <v>1742</v>
      </c>
      <c r="F81" s="33">
        <v>5.9</v>
      </c>
      <c r="G81" s="60">
        <v>10.276999999999999</v>
      </c>
      <c r="I81" s="55"/>
    </row>
    <row r="82" spans="1:9" s="44" customFormat="1">
      <c r="A82" s="33">
        <v>30194320</v>
      </c>
      <c r="B82" s="34" t="s">
        <v>136</v>
      </c>
      <c r="C82" s="35" t="s">
        <v>16</v>
      </c>
      <c r="D82" s="70" t="s">
        <v>50</v>
      </c>
      <c r="E82" s="73">
        <v>708</v>
      </c>
      <c r="F82" s="33">
        <v>126</v>
      </c>
      <c r="G82" s="60">
        <v>89.207999999999998</v>
      </c>
      <c r="I82" s="55"/>
    </row>
    <row r="83" spans="1:9" s="44" customFormat="1">
      <c r="A83" s="33">
        <v>30197623</v>
      </c>
      <c r="B83" s="34" t="s">
        <v>137</v>
      </c>
      <c r="C83" s="35" t="s">
        <v>16</v>
      </c>
      <c r="D83" s="70" t="s">
        <v>50</v>
      </c>
      <c r="E83" s="73">
        <v>2040</v>
      </c>
      <c r="F83" s="33">
        <v>4</v>
      </c>
      <c r="G83" s="60">
        <v>8.16</v>
      </c>
      <c r="I83" s="55"/>
    </row>
    <row r="84" spans="1:9" s="44" customFormat="1">
      <c r="A84" s="33">
        <v>30197623</v>
      </c>
      <c r="B84" s="34" t="s">
        <v>138</v>
      </c>
      <c r="C84" s="35" t="s">
        <v>16</v>
      </c>
      <c r="D84" s="70" t="s">
        <v>50</v>
      </c>
      <c r="E84" s="73">
        <v>3510</v>
      </c>
      <c r="F84" s="33">
        <v>5</v>
      </c>
      <c r="G84" s="60">
        <v>17.55</v>
      </c>
      <c r="I84" s="55"/>
    </row>
    <row r="85" spans="1:9" s="44" customFormat="1">
      <c r="A85" s="33">
        <v>30197233</v>
      </c>
      <c r="B85" s="34" t="s">
        <v>139</v>
      </c>
      <c r="C85" s="35" t="s">
        <v>16</v>
      </c>
      <c r="D85" s="70" t="s">
        <v>10</v>
      </c>
      <c r="E85" s="73">
        <v>40</v>
      </c>
      <c r="F85" s="33">
        <v>600</v>
      </c>
      <c r="G85" s="60">
        <v>24</v>
      </c>
      <c r="I85" s="55"/>
    </row>
    <row r="86" spans="1:9" s="44" customFormat="1">
      <c r="A86" s="33">
        <v>30197232</v>
      </c>
      <c r="B86" s="34" t="s">
        <v>140</v>
      </c>
      <c r="C86" s="35" t="s">
        <v>16</v>
      </c>
      <c r="D86" s="70" t="s">
        <v>10</v>
      </c>
      <c r="E86" s="73">
        <v>40</v>
      </c>
      <c r="F86" s="33">
        <v>800</v>
      </c>
      <c r="G86" s="60">
        <v>32</v>
      </c>
      <c r="I86" s="55"/>
    </row>
    <row r="87" spans="1:9" s="44" customFormat="1">
      <c r="A87" s="33">
        <v>30197230</v>
      </c>
      <c r="B87" s="34" t="s">
        <v>141</v>
      </c>
      <c r="C87" s="35" t="s">
        <v>16</v>
      </c>
      <c r="D87" s="70" t="s">
        <v>10</v>
      </c>
      <c r="E87" s="73">
        <v>90</v>
      </c>
      <c r="F87" s="33">
        <f>200+100</f>
        <v>300</v>
      </c>
      <c r="G87" s="60">
        <v>27</v>
      </c>
      <c r="I87" s="55"/>
    </row>
    <row r="88" spans="1:9" s="44" customFormat="1">
      <c r="A88" s="33">
        <v>30197230</v>
      </c>
      <c r="B88" s="34" t="s">
        <v>142</v>
      </c>
      <c r="C88" s="35" t="s">
        <v>16</v>
      </c>
      <c r="D88" s="70" t="s">
        <v>10</v>
      </c>
      <c r="E88" s="73">
        <v>150</v>
      </c>
      <c r="F88" s="33">
        <f>150+150+100</f>
        <v>400</v>
      </c>
      <c r="G88" s="60">
        <v>60</v>
      </c>
      <c r="I88" s="55"/>
    </row>
    <row r="89" spans="1:9" s="44" customFormat="1">
      <c r="A89" s="33">
        <v>30197230</v>
      </c>
      <c r="B89" s="34" t="s">
        <v>143</v>
      </c>
      <c r="C89" s="35" t="s">
        <v>16</v>
      </c>
      <c r="D89" s="70" t="s">
        <v>10</v>
      </c>
      <c r="E89" s="73">
        <v>50</v>
      </c>
      <c r="F89" s="33">
        <v>200</v>
      </c>
      <c r="G89" s="60">
        <v>10</v>
      </c>
      <c r="I89" s="55"/>
    </row>
    <row r="90" spans="1:9" s="44" customFormat="1">
      <c r="A90" s="33">
        <v>30197230</v>
      </c>
      <c r="B90" s="34" t="s">
        <v>144</v>
      </c>
      <c r="C90" s="35" t="s">
        <v>16</v>
      </c>
      <c r="D90" s="70" t="s">
        <v>10</v>
      </c>
      <c r="E90" s="73">
        <v>490</v>
      </c>
      <c r="F90" s="33">
        <f>80+15</f>
        <v>95</v>
      </c>
      <c r="G90" s="60">
        <v>46.55</v>
      </c>
      <c r="I90" s="55"/>
    </row>
    <row r="91" spans="1:9" s="44" customFormat="1">
      <c r="A91" s="33">
        <v>30197230</v>
      </c>
      <c r="B91" s="34" t="s">
        <v>145</v>
      </c>
      <c r="C91" s="35" t="s">
        <v>16</v>
      </c>
      <c r="D91" s="70" t="s">
        <v>10</v>
      </c>
      <c r="E91" s="73">
        <v>1010</v>
      </c>
      <c r="F91" s="33">
        <f>65+25</f>
        <v>90</v>
      </c>
      <c r="G91" s="60">
        <v>90.9</v>
      </c>
      <c r="I91" s="55"/>
    </row>
    <row r="92" spans="1:9" s="44" customFormat="1">
      <c r="A92" s="33">
        <v>30197230</v>
      </c>
      <c r="B92" s="34" t="s">
        <v>146</v>
      </c>
      <c r="C92" s="35" t="s">
        <v>16</v>
      </c>
      <c r="D92" s="70" t="s">
        <v>10</v>
      </c>
      <c r="E92" s="73">
        <v>590</v>
      </c>
      <c r="F92" s="33">
        <v>80</v>
      </c>
      <c r="G92" s="60">
        <v>47.2</v>
      </c>
      <c r="I92" s="55"/>
    </row>
    <row r="93" spans="1:9" s="44" customFormat="1">
      <c r="A93" s="33">
        <v>30197230</v>
      </c>
      <c r="B93" s="34" t="s">
        <v>147</v>
      </c>
      <c r="C93" s="35" t="s">
        <v>16</v>
      </c>
      <c r="D93" s="70" t="s">
        <v>10</v>
      </c>
      <c r="E93" s="73">
        <v>280</v>
      </c>
      <c r="F93" s="33">
        <v>80</v>
      </c>
      <c r="G93" s="60">
        <v>22.4</v>
      </c>
      <c r="I93" s="55"/>
    </row>
    <row r="94" spans="1:9" s="44" customFormat="1">
      <c r="A94" s="33">
        <v>30197230</v>
      </c>
      <c r="B94" s="34" t="s">
        <v>148</v>
      </c>
      <c r="C94" s="35" t="s">
        <v>16</v>
      </c>
      <c r="D94" s="70" t="s">
        <v>10</v>
      </c>
      <c r="E94" s="73">
        <v>960</v>
      </c>
      <c r="F94" s="33">
        <f>80+30</f>
        <v>110</v>
      </c>
      <c r="G94" s="60">
        <v>105.6</v>
      </c>
      <c r="I94" s="55"/>
    </row>
    <row r="95" spans="1:9" s="44" customFormat="1">
      <c r="A95" s="33">
        <v>30197230</v>
      </c>
      <c r="B95" s="34" t="s">
        <v>149</v>
      </c>
      <c r="C95" s="35" t="s">
        <v>16</v>
      </c>
      <c r="D95" s="70" t="s">
        <v>10</v>
      </c>
      <c r="E95" s="73">
        <v>1810</v>
      </c>
      <c r="F95" s="33">
        <v>20</v>
      </c>
      <c r="G95" s="60">
        <v>36.200000000000003</v>
      </c>
      <c r="I95" s="55"/>
    </row>
    <row r="96" spans="1:9" s="44" customFormat="1">
      <c r="A96" s="33">
        <v>30197230</v>
      </c>
      <c r="B96" s="34" t="s">
        <v>150</v>
      </c>
      <c r="C96" s="35" t="s">
        <v>16</v>
      </c>
      <c r="D96" s="70" t="s">
        <v>10</v>
      </c>
      <c r="E96" s="73">
        <v>390</v>
      </c>
      <c r="F96" s="33">
        <v>55</v>
      </c>
      <c r="G96" s="60">
        <v>21.45</v>
      </c>
      <c r="I96" s="55"/>
    </row>
    <row r="97" spans="1:9" s="44" customFormat="1">
      <c r="A97" s="33">
        <v>30197230</v>
      </c>
      <c r="B97" s="34" t="s">
        <v>151</v>
      </c>
      <c r="C97" s="35" t="s">
        <v>16</v>
      </c>
      <c r="D97" s="70" t="s">
        <v>10</v>
      </c>
      <c r="E97" s="73">
        <v>710</v>
      </c>
      <c r="F97" s="33">
        <v>80</v>
      </c>
      <c r="G97" s="60">
        <v>56.8</v>
      </c>
      <c r="I97" s="55"/>
    </row>
    <row r="98" spans="1:9" s="44" customFormat="1">
      <c r="A98" s="33">
        <v>30192700</v>
      </c>
      <c r="B98" s="34" t="s">
        <v>152</v>
      </c>
      <c r="C98" s="35" t="s">
        <v>16</v>
      </c>
      <c r="D98" s="70" t="s">
        <v>10</v>
      </c>
      <c r="E98" s="73">
        <v>490</v>
      </c>
      <c r="F98" s="33">
        <v>100</v>
      </c>
      <c r="G98" s="60">
        <v>49</v>
      </c>
      <c r="I98" s="55"/>
    </row>
    <row r="99" spans="1:9" s="44" customFormat="1">
      <c r="A99" s="33">
        <v>30192700</v>
      </c>
      <c r="B99" s="34" t="s">
        <v>153</v>
      </c>
      <c r="C99" s="35" t="s">
        <v>16</v>
      </c>
      <c r="D99" s="70" t="s">
        <v>10</v>
      </c>
      <c r="E99" s="73">
        <v>490</v>
      </c>
      <c r="F99" s="33">
        <v>100</v>
      </c>
      <c r="G99" s="60">
        <v>49</v>
      </c>
      <c r="I99" s="55"/>
    </row>
    <row r="100" spans="1:9" s="44" customFormat="1">
      <c r="A100" s="37">
        <v>35821400</v>
      </c>
      <c r="B100" s="34" t="s">
        <v>154</v>
      </c>
      <c r="C100" s="35" t="s">
        <v>16</v>
      </c>
      <c r="D100" s="70" t="s">
        <v>10</v>
      </c>
      <c r="E100" s="73">
        <v>3500</v>
      </c>
      <c r="F100" s="33">
        <v>24</v>
      </c>
      <c r="G100" s="60">
        <v>84</v>
      </c>
      <c r="I100" s="55"/>
    </row>
    <row r="101" spans="1:9" s="44" customFormat="1">
      <c r="A101" s="37">
        <v>35821400</v>
      </c>
      <c r="B101" s="34" t="s">
        <v>155</v>
      </c>
      <c r="C101" s="35" t="s">
        <v>16</v>
      </c>
      <c r="D101" s="70" t="s">
        <v>10</v>
      </c>
      <c r="E101" s="73">
        <v>16510</v>
      </c>
      <c r="F101" s="33">
        <v>4</v>
      </c>
      <c r="G101" s="60">
        <v>66.040000000000006</v>
      </c>
      <c r="I101" s="55"/>
    </row>
    <row r="102" spans="1:9" s="44" customFormat="1">
      <c r="A102" s="37" t="s">
        <v>52</v>
      </c>
      <c r="B102" s="34" t="s">
        <v>156</v>
      </c>
      <c r="C102" s="35" t="s">
        <v>16</v>
      </c>
      <c r="D102" s="70" t="s">
        <v>10</v>
      </c>
      <c r="E102" s="73">
        <v>2220</v>
      </c>
      <c r="F102" s="33">
        <v>10</v>
      </c>
      <c r="G102" s="60">
        <v>22.2</v>
      </c>
      <c r="I102" s="55"/>
    </row>
    <row r="103" spans="1:9" s="44" customFormat="1">
      <c r="A103" s="37" t="s">
        <v>52</v>
      </c>
      <c r="B103" s="34" t="s">
        <v>157</v>
      </c>
      <c r="C103" s="35" t="s">
        <v>16</v>
      </c>
      <c r="D103" s="70" t="s">
        <v>10</v>
      </c>
      <c r="E103" s="73">
        <v>2510</v>
      </c>
      <c r="F103" s="33">
        <v>10</v>
      </c>
      <c r="G103" s="60">
        <v>25.1</v>
      </c>
      <c r="I103" s="55"/>
    </row>
    <row r="104" spans="1:9" s="44" customFormat="1">
      <c r="A104" s="37" t="s">
        <v>52</v>
      </c>
      <c r="B104" s="34" t="s">
        <v>158</v>
      </c>
      <c r="C104" s="35" t="s">
        <v>16</v>
      </c>
      <c r="D104" s="70" t="s">
        <v>10</v>
      </c>
      <c r="E104" s="73">
        <v>4520</v>
      </c>
      <c r="F104" s="33">
        <v>10</v>
      </c>
      <c r="G104" s="60">
        <v>45.2</v>
      </c>
      <c r="I104" s="55"/>
    </row>
    <row r="105" spans="1:9" s="44" customFormat="1">
      <c r="A105" s="33">
        <v>30199290</v>
      </c>
      <c r="B105" s="34" t="s">
        <v>159</v>
      </c>
      <c r="C105" s="35" t="s">
        <v>16</v>
      </c>
      <c r="D105" s="70" t="s">
        <v>10</v>
      </c>
      <c r="E105" s="73">
        <v>9</v>
      </c>
      <c r="F105" s="33">
        <v>3000</v>
      </c>
      <c r="G105" s="60">
        <v>27</v>
      </c>
      <c r="I105" s="55"/>
    </row>
    <row r="106" spans="1:9" s="44" customFormat="1">
      <c r="A106" s="33">
        <v>30199290</v>
      </c>
      <c r="B106" s="34" t="s">
        <v>160</v>
      </c>
      <c r="C106" s="35" t="s">
        <v>16</v>
      </c>
      <c r="D106" s="70" t="s">
        <v>10</v>
      </c>
      <c r="E106" s="73">
        <v>15</v>
      </c>
      <c r="F106" s="33">
        <f>15000+400+150</f>
        <v>15550</v>
      </c>
      <c r="G106" s="60">
        <v>233.25</v>
      </c>
      <c r="I106" s="55"/>
    </row>
    <row r="107" spans="1:9" s="44" customFormat="1">
      <c r="A107" s="33">
        <v>30199290</v>
      </c>
      <c r="B107" s="34" t="s">
        <v>161</v>
      </c>
      <c r="C107" s="35" t="s">
        <v>16</v>
      </c>
      <c r="D107" s="70" t="s">
        <v>10</v>
      </c>
      <c r="E107" s="73">
        <v>25</v>
      </c>
      <c r="F107" s="33">
        <f>700+300+250</f>
        <v>1250</v>
      </c>
      <c r="G107" s="60">
        <v>31.25</v>
      </c>
      <c r="I107" s="55"/>
    </row>
    <row r="108" spans="1:9" s="44" customFormat="1">
      <c r="A108" s="33">
        <v>30197321</v>
      </c>
      <c r="B108" s="34" t="s">
        <v>162</v>
      </c>
      <c r="C108" s="35" t="s">
        <v>16</v>
      </c>
      <c r="D108" s="70" t="s">
        <v>10</v>
      </c>
      <c r="E108" s="73">
        <v>430</v>
      </c>
      <c r="F108" s="33">
        <f>30+5</f>
        <v>35</v>
      </c>
      <c r="G108" s="60">
        <v>15.05</v>
      </c>
      <c r="I108" s="55"/>
    </row>
    <row r="109" spans="1:9" s="44" customFormat="1">
      <c r="A109" s="33">
        <v>30197322</v>
      </c>
      <c r="B109" s="34" t="s">
        <v>163</v>
      </c>
      <c r="C109" s="35" t="s">
        <v>16</v>
      </c>
      <c r="D109" s="70" t="s">
        <v>10</v>
      </c>
      <c r="E109" s="73">
        <v>1210</v>
      </c>
      <c r="F109" s="33">
        <f>20+18</f>
        <v>38</v>
      </c>
      <c r="G109" s="60">
        <v>45.98</v>
      </c>
      <c r="I109" s="55"/>
    </row>
    <row r="110" spans="1:9" s="44" customFormat="1">
      <c r="A110" s="33">
        <v>30197323</v>
      </c>
      <c r="B110" s="34" t="s">
        <v>164</v>
      </c>
      <c r="C110" s="35" t="s">
        <v>16</v>
      </c>
      <c r="D110" s="70" t="s">
        <v>10</v>
      </c>
      <c r="E110" s="73">
        <v>3110</v>
      </c>
      <c r="F110" s="33">
        <v>5</v>
      </c>
      <c r="G110" s="60">
        <v>15.55</v>
      </c>
      <c r="I110" s="55"/>
    </row>
    <row r="111" spans="1:9" s="44" customFormat="1">
      <c r="A111" s="33">
        <v>30197323</v>
      </c>
      <c r="B111" s="34" t="s">
        <v>165</v>
      </c>
      <c r="C111" s="35" t="s">
        <v>16</v>
      </c>
      <c r="D111" s="70" t="s">
        <v>10</v>
      </c>
      <c r="E111" s="73">
        <v>5000</v>
      </c>
      <c r="F111" s="33">
        <v>2</v>
      </c>
      <c r="G111" s="60">
        <v>10</v>
      </c>
      <c r="I111" s="55"/>
    </row>
    <row r="112" spans="1:9" s="44" customFormat="1">
      <c r="A112" s="33">
        <v>30197111</v>
      </c>
      <c r="B112" s="34" t="s">
        <v>166</v>
      </c>
      <c r="C112" s="35" t="s">
        <v>16</v>
      </c>
      <c r="D112" s="70" t="s">
        <v>53</v>
      </c>
      <c r="E112" s="73">
        <v>60</v>
      </c>
      <c r="F112" s="33">
        <v>80</v>
      </c>
      <c r="G112" s="60">
        <v>4.8</v>
      </c>
      <c r="I112" s="55"/>
    </row>
    <row r="113" spans="1:9" s="44" customFormat="1">
      <c r="A113" s="33">
        <v>30197112</v>
      </c>
      <c r="B113" s="34" t="s">
        <v>167</v>
      </c>
      <c r="C113" s="35" t="s">
        <v>16</v>
      </c>
      <c r="D113" s="70" t="s">
        <v>53</v>
      </c>
      <c r="E113" s="73">
        <v>70</v>
      </c>
      <c r="F113" s="33">
        <f>80+31+30</f>
        <v>141</v>
      </c>
      <c r="G113" s="60">
        <v>9.8699999999999992</v>
      </c>
      <c r="I113" s="55"/>
    </row>
    <row r="114" spans="1:9" s="44" customFormat="1">
      <c r="A114" s="33">
        <v>30197100</v>
      </c>
      <c r="B114" s="34" t="s">
        <v>168</v>
      </c>
      <c r="C114" s="35" t="s">
        <v>16</v>
      </c>
      <c r="D114" s="70" t="s">
        <v>53</v>
      </c>
      <c r="E114" s="73">
        <v>380</v>
      </c>
      <c r="F114" s="33">
        <f>14+15+15</f>
        <v>44</v>
      </c>
      <c r="G114" s="60">
        <v>16.72</v>
      </c>
      <c r="I114" s="55"/>
    </row>
    <row r="115" spans="1:9" s="44" customFormat="1">
      <c r="A115" s="33">
        <v>30197100</v>
      </c>
      <c r="B115" s="34" t="s">
        <v>169</v>
      </c>
      <c r="C115" s="35" t="s">
        <v>16</v>
      </c>
      <c r="D115" s="70" t="s">
        <v>53</v>
      </c>
      <c r="E115" s="73">
        <v>380</v>
      </c>
      <c r="F115" s="33">
        <v>17</v>
      </c>
      <c r="G115" s="60">
        <v>6.46</v>
      </c>
      <c r="I115" s="55"/>
    </row>
    <row r="116" spans="1:9" s="44" customFormat="1">
      <c r="A116" s="33">
        <v>30197120</v>
      </c>
      <c r="B116" s="34" t="s">
        <v>170</v>
      </c>
      <c r="C116" s="35" t="s">
        <v>16</v>
      </c>
      <c r="D116" s="70" t="s">
        <v>53</v>
      </c>
      <c r="E116" s="73">
        <v>95</v>
      </c>
      <c r="F116" s="33">
        <v>12</v>
      </c>
      <c r="G116" s="60">
        <v>1.1399999999999999</v>
      </c>
      <c r="I116" s="55"/>
    </row>
    <row r="117" spans="1:9" s="44" customFormat="1">
      <c r="A117" s="33">
        <v>30197120</v>
      </c>
      <c r="B117" s="34" t="s">
        <v>171</v>
      </c>
      <c r="C117" s="35" t="s">
        <v>16</v>
      </c>
      <c r="D117" s="70" t="s">
        <v>53</v>
      </c>
      <c r="E117" s="73">
        <v>130</v>
      </c>
      <c r="F117" s="33">
        <v>46</v>
      </c>
      <c r="G117" s="60">
        <v>5.98</v>
      </c>
      <c r="I117" s="55"/>
    </row>
    <row r="118" spans="1:9" s="44" customFormat="1">
      <c r="A118" s="33">
        <v>30192700</v>
      </c>
      <c r="B118" s="34" t="s">
        <v>54</v>
      </c>
      <c r="C118" s="35" t="s">
        <v>16</v>
      </c>
      <c r="D118" s="70" t="s">
        <v>10</v>
      </c>
      <c r="E118" s="73">
        <v>3300</v>
      </c>
      <c r="F118" s="33">
        <v>1</v>
      </c>
      <c r="G118" s="60">
        <v>3.3</v>
      </c>
      <c r="I118" s="55"/>
    </row>
    <row r="119" spans="1:9" s="44" customFormat="1">
      <c r="A119" s="33">
        <v>30141200</v>
      </c>
      <c r="B119" s="34" t="s">
        <v>172</v>
      </c>
      <c r="C119" s="35" t="s">
        <v>16</v>
      </c>
      <c r="D119" s="70" t="s">
        <v>10</v>
      </c>
      <c r="E119" s="73">
        <v>2500</v>
      </c>
      <c r="F119" s="33">
        <f>5+3</f>
        <v>8</v>
      </c>
      <c r="G119" s="60">
        <v>20</v>
      </c>
      <c r="I119" s="55"/>
    </row>
    <row r="120" spans="1:9" s="44" customFormat="1">
      <c r="A120" s="33">
        <v>30192130</v>
      </c>
      <c r="B120" s="34" t="s">
        <v>173</v>
      </c>
      <c r="C120" s="35" t="s">
        <v>16</v>
      </c>
      <c r="D120" s="70" t="s">
        <v>10</v>
      </c>
      <c r="E120" s="73">
        <v>150</v>
      </c>
      <c r="F120" s="33">
        <v>156</v>
      </c>
      <c r="G120" s="60">
        <v>23.4</v>
      </c>
      <c r="I120" s="55"/>
    </row>
    <row r="121" spans="1:9" s="44" customFormat="1">
      <c r="A121" s="38">
        <v>30192130</v>
      </c>
      <c r="B121" s="39" t="s">
        <v>174</v>
      </c>
      <c r="C121" s="35" t="s">
        <v>16</v>
      </c>
      <c r="D121" s="71" t="s">
        <v>10</v>
      </c>
      <c r="E121" s="73">
        <v>80</v>
      </c>
      <c r="F121" s="38">
        <f>90+40</f>
        <v>130</v>
      </c>
      <c r="G121" s="60">
        <v>10.4</v>
      </c>
      <c r="I121" s="55"/>
    </row>
    <row r="122" spans="1:9" s="44" customFormat="1">
      <c r="A122" s="38">
        <v>30192130</v>
      </c>
      <c r="B122" s="39" t="s">
        <v>175</v>
      </c>
      <c r="C122" s="35" t="s">
        <v>16</v>
      </c>
      <c r="D122" s="71" t="s">
        <v>10</v>
      </c>
      <c r="E122" s="73">
        <v>260</v>
      </c>
      <c r="F122" s="38">
        <v>20</v>
      </c>
      <c r="G122" s="60">
        <v>5.2</v>
      </c>
      <c r="I122" s="55"/>
    </row>
    <row r="123" spans="1:9" s="44" customFormat="1">
      <c r="A123" s="38">
        <v>30192130</v>
      </c>
      <c r="B123" s="39" t="s">
        <v>176</v>
      </c>
      <c r="C123" s="35" t="s">
        <v>16</v>
      </c>
      <c r="D123" s="71" t="s">
        <v>10</v>
      </c>
      <c r="E123" s="73">
        <v>370</v>
      </c>
      <c r="F123" s="38">
        <v>20</v>
      </c>
      <c r="G123" s="60">
        <v>7.4</v>
      </c>
      <c r="I123" s="55"/>
    </row>
    <row r="124" spans="1:9" s="44" customFormat="1">
      <c r="A124" s="33">
        <v>30192135</v>
      </c>
      <c r="B124" s="34" t="s">
        <v>177</v>
      </c>
      <c r="C124" s="35" t="s">
        <v>16</v>
      </c>
      <c r="D124" s="70" t="s">
        <v>53</v>
      </c>
      <c r="E124" s="73">
        <v>90</v>
      </c>
      <c r="F124" s="33">
        <v>10</v>
      </c>
      <c r="G124" s="60">
        <v>0.9</v>
      </c>
      <c r="I124" s="55"/>
    </row>
    <row r="125" spans="1:9" s="44" customFormat="1">
      <c r="A125" s="33">
        <v>30192135</v>
      </c>
      <c r="B125" s="34" t="s">
        <v>178</v>
      </c>
      <c r="C125" s="35" t="s">
        <v>16</v>
      </c>
      <c r="D125" s="70" t="s">
        <v>53</v>
      </c>
      <c r="E125" s="73">
        <v>160</v>
      </c>
      <c r="F125" s="33">
        <v>10</v>
      </c>
      <c r="G125" s="60">
        <v>1.6</v>
      </c>
      <c r="I125" s="55"/>
    </row>
    <row r="126" spans="1:9" s="44" customFormat="1">
      <c r="A126" s="37">
        <v>39241210</v>
      </c>
      <c r="B126" s="34" t="s">
        <v>179</v>
      </c>
      <c r="C126" s="35" t="s">
        <v>16</v>
      </c>
      <c r="D126" s="70" t="s">
        <v>10</v>
      </c>
      <c r="E126" s="73">
        <v>460</v>
      </c>
      <c r="F126" s="33">
        <v>20</v>
      </c>
      <c r="G126" s="60">
        <v>9.1999999999999993</v>
      </c>
      <c r="I126" s="55"/>
    </row>
    <row r="127" spans="1:9" s="44" customFormat="1">
      <c r="A127" s="37">
        <v>39241210</v>
      </c>
      <c r="B127" s="34" t="s">
        <v>180</v>
      </c>
      <c r="C127" s="35" t="s">
        <v>16</v>
      </c>
      <c r="D127" s="70" t="s">
        <v>10</v>
      </c>
      <c r="E127" s="73">
        <v>670</v>
      </c>
      <c r="F127" s="33">
        <v>10</v>
      </c>
      <c r="G127" s="60">
        <v>6.7</v>
      </c>
      <c r="I127" s="55"/>
    </row>
    <row r="128" spans="1:9" s="44" customFormat="1">
      <c r="A128" s="37">
        <v>39241210</v>
      </c>
      <c r="B128" s="34" t="s">
        <v>181</v>
      </c>
      <c r="C128" s="35" t="s">
        <v>16</v>
      </c>
      <c r="D128" s="70" t="s">
        <v>10</v>
      </c>
      <c r="E128" s="73">
        <v>760</v>
      </c>
      <c r="F128" s="33">
        <v>10</v>
      </c>
      <c r="G128" s="60">
        <v>7.6</v>
      </c>
      <c r="I128" s="55"/>
    </row>
    <row r="129" spans="1:9" s="44" customFormat="1">
      <c r="A129" s="33">
        <v>22811150</v>
      </c>
      <c r="B129" s="34" t="s">
        <v>182</v>
      </c>
      <c r="C129" s="35" t="s">
        <v>16</v>
      </c>
      <c r="D129" s="70" t="s">
        <v>10</v>
      </c>
      <c r="E129" s="73">
        <v>1220</v>
      </c>
      <c r="F129" s="33">
        <f>18+4</f>
        <v>22</v>
      </c>
      <c r="G129" s="60">
        <v>26.84</v>
      </c>
      <c r="I129" s="55"/>
    </row>
    <row r="130" spans="1:9" s="44" customFormat="1">
      <c r="A130" s="33">
        <v>22811150</v>
      </c>
      <c r="B130" s="34" t="s">
        <v>183</v>
      </c>
      <c r="C130" s="35" t="s">
        <v>16</v>
      </c>
      <c r="D130" s="70" t="s">
        <v>10</v>
      </c>
      <c r="E130" s="73">
        <v>150</v>
      </c>
      <c r="F130" s="33">
        <v>50</v>
      </c>
      <c r="G130" s="60">
        <v>7.5</v>
      </c>
      <c r="I130" s="55"/>
    </row>
    <row r="131" spans="1:9" s="44" customFormat="1">
      <c r="A131" s="33">
        <v>22811150</v>
      </c>
      <c r="B131" s="34" t="s">
        <v>184</v>
      </c>
      <c r="C131" s="35" t="s">
        <v>16</v>
      </c>
      <c r="D131" s="70" t="s">
        <v>10</v>
      </c>
      <c r="E131" s="73">
        <v>1390</v>
      </c>
      <c r="F131" s="33">
        <f>35+4</f>
        <v>39</v>
      </c>
      <c r="G131" s="60">
        <v>54.21</v>
      </c>
      <c r="I131" s="55"/>
    </row>
    <row r="132" spans="1:9" s="44" customFormat="1">
      <c r="A132" s="33">
        <v>22811150</v>
      </c>
      <c r="B132" s="34" t="s">
        <v>185</v>
      </c>
      <c r="C132" s="35" t="s">
        <v>16</v>
      </c>
      <c r="D132" s="70" t="s">
        <v>10</v>
      </c>
      <c r="E132" s="73">
        <v>2110</v>
      </c>
      <c r="F132" s="33">
        <v>30</v>
      </c>
      <c r="G132" s="60">
        <v>63.3</v>
      </c>
      <c r="I132" s="55"/>
    </row>
    <row r="133" spans="1:9" s="44" customFormat="1">
      <c r="A133" s="33">
        <v>30199420</v>
      </c>
      <c r="B133" s="34" t="s">
        <v>186</v>
      </c>
      <c r="C133" s="35" t="s">
        <v>16</v>
      </c>
      <c r="D133" s="70" t="s">
        <v>10</v>
      </c>
      <c r="E133" s="73">
        <v>110</v>
      </c>
      <c r="F133" s="33">
        <v>98</v>
      </c>
      <c r="G133" s="60">
        <v>10.78</v>
      </c>
      <c r="I133" s="55"/>
    </row>
    <row r="134" spans="1:9" s="44" customFormat="1">
      <c r="A134" s="33">
        <v>30199420</v>
      </c>
      <c r="B134" s="34" t="s">
        <v>187</v>
      </c>
      <c r="C134" s="35" t="s">
        <v>16</v>
      </c>
      <c r="D134" s="70" t="s">
        <v>10</v>
      </c>
      <c r="E134" s="73">
        <v>150</v>
      </c>
      <c r="F134" s="33">
        <v>100</v>
      </c>
      <c r="G134" s="60">
        <v>15</v>
      </c>
      <c r="I134" s="55"/>
    </row>
    <row r="135" spans="1:9" s="44" customFormat="1">
      <c r="A135" s="33">
        <v>30199420</v>
      </c>
      <c r="B135" s="34" t="s">
        <v>188</v>
      </c>
      <c r="C135" s="35" t="s">
        <v>16</v>
      </c>
      <c r="D135" s="70" t="s">
        <v>10</v>
      </c>
      <c r="E135" s="73">
        <v>550</v>
      </c>
      <c r="F135" s="33">
        <f>100+10</f>
        <v>110</v>
      </c>
      <c r="G135" s="60">
        <v>60.5</v>
      </c>
      <c r="I135" s="55"/>
    </row>
    <row r="136" spans="1:9" s="44" customFormat="1">
      <c r="A136" s="33">
        <v>30199430</v>
      </c>
      <c r="B136" s="34" t="s">
        <v>189</v>
      </c>
      <c r="C136" s="35" t="s">
        <v>16</v>
      </c>
      <c r="D136" s="70" t="s">
        <v>10</v>
      </c>
      <c r="E136" s="73">
        <v>900</v>
      </c>
      <c r="F136" s="33">
        <v>40</v>
      </c>
      <c r="G136" s="60">
        <v>36</v>
      </c>
      <c r="I136" s="55"/>
    </row>
    <row r="137" spans="1:9" s="44" customFormat="1">
      <c r="A137" s="33">
        <v>30199430</v>
      </c>
      <c r="B137" s="34" t="s">
        <v>190</v>
      </c>
      <c r="C137" s="35" t="s">
        <v>16</v>
      </c>
      <c r="D137" s="70" t="s">
        <v>10</v>
      </c>
      <c r="E137" s="73">
        <v>860</v>
      </c>
      <c r="F137" s="33">
        <v>40</v>
      </c>
      <c r="G137" s="60">
        <v>34.4</v>
      </c>
      <c r="I137" s="55"/>
    </row>
    <row r="138" spans="1:9" s="44" customFormat="1">
      <c r="A138" s="33">
        <v>30199430</v>
      </c>
      <c r="B138" s="34" t="s">
        <v>191</v>
      </c>
      <c r="C138" s="35" t="s">
        <v>16</v>
      </c>
      <c r="D138" s="70" t="s">
        <v>10</v>
      </c>
      <c r="E138" s="73">
        <v>660</v>
      </c>
      <c r="F138" s="33">
        <v>20</v>
      </c>
      <c r="G138" s="60">
        <v>13.2</v>
      </c>
      <c r="I138" s="55"/>
    </row>
    <row r="139" spans="1:9" s="44" customFormat="1">
      <c r="A139" s="33">
        <v>30192700</v>
      </c>
      <c r="B139" s="34" t="s">
        <v>55</v>
      </c>
      <c r="C139" s="35" t="s">
        <v>16</v>
      </c>
      <c r="D139" s="70" t="s">
        <v>10</v>
      </c>
      <c r="E139" s="73">
        <v>220</v>
      </c>
      <c r="F139" s="33">
        <f>30+12</f>
        <v>42</v>
      </c>
      <c r="G139" s="60">
        <v>9.24</v>
      </c>
      <c r="I139" s="55"/>
    </row>
    <row r="140" spans="1:9" s="44" customFormat="1">
      <c r="A140" s="33">
        <v>30192114</v>
      </c>
      <c r="B140" s="34" t="s">
        <v>56</v>
      </c>
      <c r="C140" s="35" t="s">
        <v>16</v>
      </c>
      <c r="D140" s="70" t="s">
        <v>10</v>
      </c>
      <c r="E140" s="73">
        <v>230</v>
      </c>
      <c r="F140" s="33">
        <f>30+3</f>
        <v>33</v>
      </c>
      <c r="G140" s="60">
        <v>7.59</v>
      </c>
      <c r="I140" s="55"/>
    </row>
    <row r="141" spans="1:9" s="44" customFormat="1">
      <c r="A141" s="33">
        <v>30192160</v>
      </c>
      <c r="B141" s="34" t="s">
        <v>192</v>
      </c>
      <c r="C141" s="35" t="s">
        <v>16</v>
      </c>
      <c r="D141" s="70" t="s">
        <v>10</v>
      </c>
      <c r="E141" s="73">
        <v>160</v>
      </c>
      <c r="F141" s="33">
        <f>60+20</f>
        <v>80</v>
      </c>
      <c r="G141" s="60">
        <v>12.8</v>
      </c>
      <c r="I141" s="55"/>
    </row>
    <row r="142" spans="1:9" s="44" customFormat="1">
      <c r="A142" s="33">
        <v>30192160</v>
      </c>
      <c r="B142" s="34" t="s">
        <v>193</v>
      </c>
      <c r="C142" s="35" t="s">
        <v>16</v>
      </c>
      <c r="D142" s="70" t="s">
        <v>10</v>
      </c>
      <c r="E142" s="73">
        <v>230</v>
      </c>
      <c r="F142" s="33">
        <v>40</v>
      </c>
      <c r="G142" s="60">
        <v>9.1999999999999993</v>
      </c>
      <c r="I142" s="55"/>
    </row>
    <row r="143" spans="1:9" s="44" customFormat="1">
      <c r="A143" s="33">
        <v>30192160</v>
      </c>
      <c r="B143" s="34" t="s">
        <v>194</v>
      </c>
      <c r="C143" s="35" t="s">
        <v>16</v>
      </c>
      <c r="D143" s="70" t="s">
        <v>10</v>
      </c>
      <c r="E143" s="73">
        <v>200</v>
      </c>
      <c r="F143" s="33">
        <v>115</v>
      </c>
      <c r="G143" s="60">
        <v>23</v>
      </c>
      <c r="I143" s="55"/>
    </row>
    <row r="144" spans="1:9" s="44" customFormat="1">
      <c r="A144" s="33">
        <v>30192160</v>
      </c>
      <c r="B144" s="34" t="s">
        <v>195</v>
      </c>
      <c r="C144" s="35" t="s">
        <v>16</v>
      </c>
      <c r="D144" s="70" t="s">
        <v>10</v>
      </c>
      <c r="E144" s="73">
        <v>160</v>
      </c>
      <c r="F144" s="33">
        <v>60</v>
      </c>
      <c r="G144" s="60">
        <v>9.6</v>
      </c>
      <c r="I144" s="55"/>
    </row>
    <row r="145" spans="1:9" s="44" customFormat="1">
      <c r="A145" s="33">
        <v>30192700</v>
      </c>
      <c r="B145" s="34" t="s">
        <v>196</v>
      </c>
      <c r="C145" s="35" t="s">
        <v>16</v>
      </c>
      <c r="D145" s="70" t="s">
        <v>10</v>
      </c>
      <c r="E145" s="73">
        <v>50</v>
      </c>
      <c r="F145" s="33">
        <f>70+9</f>
        <v>79</v>
      </c>
      <c r="G145" s="60">
        <v>3.95</v>
      </c>
      <c r="I145" s="55"/>
    </row>
    <row r="146" spans="1:9" s="44" customFormat="1">
      <c r="A146" s="33">
        <v>30192700</v>
      </c>
      <c r="B146" s="34" t="s">
        <v>197</v>
      </c>
      <c r="C146" s="35" t="s">
        <v>16</v>
      </c>
      <c r="D146" s="70" t="s">
        <v>10</v>
      </c>
      <c r="E146" s="73">
        <v>240</v>
      </c>
      <c r="F146" s="33">
        <f>80+10</f>
        <v>90</v>
      </c>
      <c r="G146" s="60">
        <v>21.6</v>
      </c>
      <c r="I146" s="55"/>
    </row>
    <row r="147" spans="1:9" s="44" customFormat="1">
      <c r="A147" s="37" t="s">
        <v>57</v>
      </c>
      <c r="B147" s="34" t="s">
        <v>198</v>
      </c>
      <c r="C147" s="35" t="s">
        <v>16</v>
      </c>
      <c r="D147" s="70" t="s">
        <v>10</v>
      </c>
      <c r="E147" s="73">
        <v>10</v>
      </c>
      <c r="F147" s="33">
        <v>960</v>
      </c>
      <c r="G147" s="60">
        <v>9.6</v>
      </c>
      <c r="I147" s="55"/>
    </row>
    <row r="148" spans="1:9" s="44" customFormat="1">
      <c r="A148" s="37" t="s">
        <v>58</v>
      </c>
      <c r="B148" s="34" t="s">
        <v>199</v>
      </c>
      <c r="C148" s="35" t="s">
        <v>16</v>
      </c>
      <c r="D148" s="70" t="s">
        <v>10</v>
      </c>
      <c r="E148" s="73" t="s">
        <v>229</v>
      </c>
      <c r="F148" s="33">
        <v>1800</v>
      </c>
      <c r="G148" s="60">
        <v>21.06</v>
      </c>
      <c r="I148" s="55"/>
    </row>
    <row r="149" spans="1:9" s="44" customFormat="1">
      <c r="A149" s="37" t="s">
        <v>58</v>
      </c>
      <c r="B149" s="34" t="s">
        <v>200</v>
      </c>
      <c r="C149" s="35" t="s">
        <v>16</v>
      </c>
      <c r="D149" s="70" t="s">
        <v>10</v>
      </c>
      <c r="E149" s="73" t="s">
        <v>230</v>
      </c>
      <c r="F149" s="33">
        <v>1800</v>
      </c>
      <c r="G149" s="60">
        <v>25.56</v>
      </c>
      <c r="I149" s="55"/>
    </row>
    <row r="150" spans="1:9" s="44" customFormat="1">
      <c r="A150" s="37" t="s">
        <v>59</v>
      </c>
      <c r="B150" s="34" t="s">
        <v>201</v>
      </c>
      <c r="C150" s="35" t="s">
        <v>16</v>
      </c>
      <c r="D150" s="70" t="s">
        <v>10</v>
      </c>
      <c r="E150" s="73" t="s">
        <v>231</v>
      </c>
      <c r="F150" s="33">
        <v>1200</v>
      </c>
      <c r="G150" s="60">
        <v>26.04</v>
      </c>
      <c r="I150" s="55"/>
    </row>
    <row r="151" spans="1:9" s="44" customFormat="1">
      <c r="A151" s="37" t="s">
        <v>59</v>
      </c>
      <c r="B151" s="34" t="s">
        <v>202</v>
      </c>
      <c r="C151" s="35" t="s">
        <v>16</v>
      </c>
      <c r="D151" s="70" t="s">
        <v>10</v>
      </c>
      <c r="E151" s="73" t="s">
        <v>232</v>
      </c>
      <c r="F151" s="33">
        <v>1800</v>
      </c>
      <c r="G151" s="60">
        <v>52.56</v>
      </c>
      <c r="I151" s="55"/>
    </row>
    <row r="152" spans="1:9" s="44" customFormat="1">
      <c r="A152" s="37" t="s">
        <v>59</v>
      </c>
      <c r="B152" s="34" t="s">
        <v>203</v>
      </c>
      <c r="C152" s="35" t="s">
        <v>16</v>
      </c>
      <c r="D152" s="70" t="s">
        <v>10</v>
      </c>
      <c r="E152" s="73" t="s">
        <v>233</v>
      </c>
      <c r="F152" s="33">
        <v>1200</v>
      </c>
      <c r="G152" s="60">
        <v>57</v>
      </c>
      <c r="I152" s="55"/>
    </row>
    <row r="153" spans="1:9" s="44" customFormat="1">
      <c r="A153" s="37" t="s">
        <v>60</v>
      </c>
      <c r="B153" s="39" t="s">
        <v>61</v>
      </c>
      <c r="C153" s="40" t="s">
        <v>16</v>
      </c>
      <c r="D153" s="71" t="s">
        <v>10</v>
      </c>
      <c r="E153" s="73">
        <v>210</v>
      </c>
      <c r="F153" s="38">
        <f>144+10+30</f>
        <v>184</v>
      </c>
      <c r="G153" s="60">
        <v>38.64</v>
      </c>
      <c r="I153" s="55"/>
    </row>
    <row r="154" spans="1:9" s="44" customFormat="1">
      <c r="A154" s="37" t="s">
        <v>62</v>
      </c>
      <c r="B154" s="34" t="s">
        <v>204</v>
      </c>
      <c r="C154" s="40" t="s">
        <v>16</v>
      </c>
      <c r="D154" s="70" t="s">
        <v>50</v>
      </c>
      <c r="E154" s="73">
        <v>700</v>
      </c>
      <c r="F154" s="33">
        <v>18</v>
      </c>
      <c r="G154" s="60">
        <v>12.6</v>
      </c>
      <c r="I154" s="55"/>
    </row>
    <row r="155" spans="1:9" s="44" customFormat="1">
      <c r="A155" s="37">
        <v>24911300</v>
      </c>
      <c r="B155" s="34" t="s">
        <v>205</v>
      </c>
      <c r="C155" s="40" t="s">
        <v>16</v>
      </c>
      <c r="D155" s="70" t="s">
        <v>50</v>
      </c>
      <c r="E155" s="73">
        <v>658</v>
      </c>
      <c r="F155" s="33">
        <v>11.5</v>
      </c>
      <c r="G155" s="60">
        <v>7.5670000000000002</v>
      </c>
      <c r="I155" s="55"/>
    </row>
    <row r="156" spans="1:9" s="44" customFormat="1">
      <c r="A156" s="33">
        <v>22811130</v>
      </c>
      <c r="B156" s="34" t="s">
        <v>63</v>
      </c>
      <c r="C156" s="40" t="s">
        <v>16</v>
      </c>
      <c r="D156" s="70" t="s">
        <v>10</v>
      </c>
      <c r="E156" s="73">
        <v>190</v>
      </c>
      <c r="F156" s="33">
        <v>30</v>
      </c>
      <c r="G156" s="60">
        <v>5.7</v>
      </c>
      <c r="I156" s="55"/>
    </row>
    <row r="157" spans="1:9" s="44" customFormat="1">
      <c r="A157" s="37" t="s">
        <v>64</v>
      </c>
      <c r="B157" s="34" t="s">
        <v>206</v>
      </c>
      <c r="C157" s="40" t="s">
        <v>16</v>
      </c>
      <c r="D157" s="70" t="s">
        <v>10</v>
      </c>
      <c r="E157" s="73">
        <v>290</v>
      </c>
      <c r="F157" s="33">
        <f>50+5</f>
        <v>55</v>
      </c>
      <c r="G157" s="60">
        <v>15.95</v>
      </c>
      <c r="I157" s="55"/>
    </row>
    <row r="158" spans="1:9" s="44" customFormat="1">
      <c r="A158" s="37" t="s">
        <v>65</v>
      </c>
      <c r="B158" s="34" t="s">
        <v>207</v>
      </c>
      <c r="C158" s="40" t="s">
        <v>16</v>
      </c>
      <c r="D158" s="70" t="s">
        <v>10</v>
      </c>
      <c r="E158" s="73">
        <v>150</v>
      </c>
      <c r="F158" s="33">
        <v>59</v>
      </c>
      <c r="G158" s="60">
        <v>8.85</v>
      </c>
      <c r="I158" s="55"/>
    </row>
    <row r="159" spans="1:9">
      <c r="A159" s="37" t="s">
        <v>66</v>
      </c>
      <c r="B159" s="34" t="s">
        <v>208</v>
      </c>
      <c r="C159" s="40" t="s">
        <v>16</v>
      </c>
      <c r="D159" s="70" t="s">
        <v>10</v>
      </c>
      <c r="E159" s="73">
        <v>810</v>
      </c>
      <c r="F159" s="33">
        <f>20+3</f>
        <v>23</v>
      </c>
      <c r="G159" s="60">
        <v>18.63</v>
      </c>
      <c r="H159" s="44"/>
      <c r="I159" s="55"/>
    </row>
    <row r="160" spans="1:9">
      <c r="A160" s="37" t="s">
        <v>66</v>
      </c>
      <c r="B160" s="34" t="s">
        <v>209</v>
      </c>
      <c r="C160" s="40" t="s">
        <v>16</v>
      </c>
      <c r="D160" s="70" t="s">
        <v>10</v>
      </c>
      <c r="E160" s="73">
        <v>920</v>
      </c>
      <c r="F160" s="33">
        <f>20+4</f>
        <v>24</v>
      </c>
      <c r="G160" s="60">
        <v>22.08</v>
      </c>
      <c r="H160" s="44"/>
    </row>
    <row r="161" spans="1:11" ht="15" customHeight="1">
      <c r="A161" s="33">
        <v>30197231</v>
      </c>
      <c r="B161" s="34" t="s">
        <v>210</v>
      </c>
      <c r="C161" s="40" t="s">
        <v>16</v>
      </c>
      <c r="D161" s="70" t="s">
        <v>10</v>
      </c>
      <c r="E161" s="73" t="s">
        <v>234</v>
      </c>
      <c r="F161" s="33">
        <f>8000+2500+2000</f>
        <v>12500</v>
      </c>
      <c r="G161" s="60">
        <v>95</v>
      </c>
      <c r="H161" s="44"/>
    </row>
    <row r="162" spans="1:11">
      <c r="A162" s="33">
        <v>30197231</v>
      </c>
      <c r="B162" s="34" t="s">
        <v>211</v>
      </c>
      <c r="C162" s="40" t="s">
        <v>16</v>
      </c>
      <c r="D162" s="70" t="s">
        <v>10</v>
      </c>
      <c r="E162" s="73">
        <v>18</v>
      </c>
      <c r="F162" s="33">
        <v>14000</v>
      </c>
      <c r="G162" s="60">
        <v>252</v>
      </c>
      <c r="H162" s="44"/>
    </row>
    <row r="163" spans="1:11">
      <c r="A163" s="33">
        <v>30192100</v>
      </c>
      <c r="B163" s="34" t="s">
        <v>67</v>
      </c>
      <c r="C163" s="40" t="s">
        <v>16</v>
      </c>
      <c r="D163" s="70" t="s">
        <v>10</v>
      </c>
      <c r="E163" s="73">
        <v>100</v>
      </c>
      <c r="F163" s="33">
        <f>50+30</f>
        <v>80</v>
      </c>
      <c r="G163" s="60">
        <v>8</v>
      </c>
      <c r="H163" s="44"/>
    </row>
    <row r="164" spans="1:11">
      <c r="A164" s="7"/>
      <c r="B164" s="192" t="s">
        <v>279</v>
      </c>
      <c r="C164" s="193"/>
      <c r="D164" s="193"/>
      <c r="E164" s="194"/>
      <c r="F164" s="26"/>
      <c r="G164" s="72"/>
      <c r="H164" s="44"/>
    </row>
    <row r="165" spans="1:11">
      <c r="A165" s="7"/>
      <c r="B165" s="195" t="s">
        <v>214</v>
      </c>
      <c r="C165" s="196"/>
      <c r="D165" s="196"/>
      <c r="E165" s="196"/>
      <c r="F165" s="197"/>
      <c r="G165" s="94">
        <v>993.71900000000005</v>
      </c>
      <c r="H165" s="44"/>
    </row>
    <row r="166" spans="1:11">
      <c r="A166" s="37">
        <v>39221420</v>
      </c>
      <c r="B166" s="41" t="s">
        <v>68</v>
      </c>
      <c r="C166" s="35" t="s">
        <v>25</v>
      </c>
      <c r="D166" s="36" t="s">
        <v>10</v>
      </c>
      <c r="E166" s="65">
        <v>1900</v>
      </c>
      <c r="F166" s="33">
        <v>6</v>
      </c>
      <c r="G166" s="117">
        <v>11.4</v>
      </c>
      <c r="H166" s="44"/>
      <c r="K166" s="122"/>
    </row>
    <row r="167" spans="1:11">
      <c r="A167" s="37" t="s">
        <v>69</v>
      </c>
      <c r="B167" s="41" t="s">
        <v>70</v>
      </c>
      <c r="C167" s="35" t="s">
        <v>25</v>
      </c>
      <c r="D167" s="36" t="s">
        <v>10</v>
      </c>
      <c r="E167" s="65">
        <v>1200</v>
      </c>
      <c r="F167" s="33">
        <v>12</v>
      </c>
      <c r="G167" s="117">
        <v>14.4</v>
      </c>
      <c r="H167" s="44"/>
      <c r="K167" s="122"/>
    </row>
    <row r="168" spans="1:11">
      <c r="A168" s="37">
        <v>39831281</v>
      </c>
      <c r="B168" s="41" t="s">
        <v>71</v>
      </c>
      <c r="C168" s="35" t="s">
        <v>25</v>
      </c>
      <c r="D168" s="36" t="s">
        <v>10</v>
      </c>
      <c r="E168" s="65">
        <v>850</v>
      </c>
      <c r="F168" s="33">
        <f>144+24</f>
        <v>168</v>
      </c>
      <c r="G168" s="117">
        <v>142.80000000000001</v>
      </c>
      <c r="H168" s="44"/>
      <c r="K168" s="122"/>
    </row>
    <row r="169" spans="1:11">
      <c r="A169" s="37">
        <v>39831283</v>
      </c>
      <c r="B169" s="41" t="s">
        <v>72</v>
      </c>
      <c r="C169" s="35" t="s">
        <v>25</v>
      </c>
      <c r="D169" s="36" t="s">
        <v>10</v>
      </c>
      <c r="E169" s="65">
        <v>450</v>
      </c>
      <c r="F169" s="33">
        <f>144+32</f>
        <v>176</v>
      </c>
      <c r="G169" s="117">
        <v>79.2</v>
      </c>
      <c r="H169" s="44"/>
      <c r="K169" s="122"/>
    </row>
    <row r="170" spans="1:11">
      <c r="A170" s="37">
        <v>39831280</v>
      </c>
      <c r="B170" s="41" t="s">
        <v>73</v>
      </c>
      <c r="C170" s="35" t="s">
        <v>25</v>
      </c>
      <c r="D170" s="36" t="s">
        <v>21</v>
      </c>
      <c r="E170" s="66">
        <v>1520</v>
      </c>
      <c r="F170" s="33">
        <f>36+6</f>
        <v>42</v>
      </c>
      <c r="G170" s="118">
        <v>63.84</v>
      </c>
      <c r="H170" s="44"/>
      <c r="K170" s="123"/>
    </row>
    <row r="171" spans="1:11">
      <c r="A171" s="37">
        <v>39831273</v>
      </c>
      <c r="B171" s="41" t="s">
        <v>74</v>
      </c>
      <c r="C171" s="35" t="s">
        <v>25</v>
      </c>
      <c r="D171" s="36" t="s">
        <v>21</v>
      </c>
      <c r="E171" s="65">
        <v>1210</v>
      </c>
      <c r="F171" s="33">
        <v>60</v>
      </c>
      <c r="G171" s="117">
        <v>72.599999999999994</v>
      </c>
      <c r="H171" s="44"/>
      <c r="K171" s="122"/>
    </row>
    <row r="172" spans="1:11">
      <c r="A172" s="37" t="s">
        <v>75</v>
      </c>
      <c r="B172" s="41" t="s">
        <v>76</v>
      </c>
      <c r="C172" s="35" t="s">
        <v>25</v>
      </c>
      <c r="D172" s="36" t="s">
        <v>50</v>
      </c>
      <c r="E172" s="65">
        <v>823</v>
      </c>
      <c r="F172" s="33">
        <f>32.4+4.5</f>
        <v>36.9</v>
      </c>
      <c r="G172" s="117">
        <v>30.369</v>
      </c>
      <c r="H172" s="44"/>
      <c r="K172" s="122"/>
    </row>
    <row r="173" spans="1:11">
      <c r="A173" s="37" t="s">
        <v>77</v>
      </c>
      <c r="B173" s="41" t="s">
        <v>78</v>
      </c>
      <c r="C173" s="35" t="s">
        <v>25</v>
      </c>
      <c r="D173" s="36" t="s">
        <v>10</v>
      </c>
      <c r="E173" s="67">
        <v>1810</v>
      </c>
      <c r="F173" s="33">
        <f>12+2</f>
        <v>14</v>
      </c>
      <c r="G173" s="119">
        <v>25.34</v>
      </c>
      <c r="H173" s="44"/>
      <c r="K173" s="124"/>
    </row>
    <row r="174" spans="1:11">
      <c r="A174" s="37">
        <v>39836000</v>
      </c>
      <c r="B174" s="41" t="s">
        <v>79</v>
      </c>
      <c r="C174" s="35" t="s">
        <v>25</v>
      </c>
      <c r="D174" s="36" t="s">
        <v>10</v>
      </c>
      <c r="E174" s="65">
        <v>950</v>
      </c>
      <c r="F174" s="33">
        <f>72+6</f>
        <v>78</v>
      </c>
      <c r="G174" s="117">
        <v>74.099999999999994</v>
      </c>
      <c r="H174" s="44"/>
      <c r="K174" s="122"/>
    </row>
    <row r="175" spans="1:11">
      <c r="A175" s="37" t="s">
        <v>80</v>
      </c>
      <c r="B175" s="41" t="s">
        <v>81</v>
      </c>
      <c r="C175" s="35" t="s">
        <v>25</v>
      </c>
      <c r="D175" s="36" t="s">
        <v>50</v>
      </c>
      <c r="E175" s="65">
        <v>1700</v>
      </c>
      <c r="F175" s="33">
        <v>9.6</v>
      </c>
      <c r="G175" s="117">
        <v>16.32</v>
      </c>
      <c r="H175" s="44"/>
      <c r="K175" s="122"/>
    </row>
    <row r="176" spans="1:11">
      <c r="A176" s="37">
        <v>39831245</v>
      </c>
      <c r="B176" s="41" t="s">
        <v>82</v>
      </c>
      <c r="C176" s="35" t="s">
        <v>25</v>
      </c>
      <c r="D176" s="36" t="s">
        <v>21</v>
      </c>
      <c r="E176" s="65">
        <v>1020</v>
      </c>
      <c r="F176" s="33">
        <f>48+6</f>
        <v>54</v>
      </c>
      <c r="G176" s="117">
        <v>55.08</v>
      </c>
      <c r="H176" s="44"/>
      <c r="K176" s="122"/>
    </row>
    <row r="177" spans="1:11">
      <c r="A177" s="37" t="s">
        <v>83</v>
      </c>
      <c r="B177" s="41" t="s">
        <v>84</v>
      </c>
      <c r="C177" s="35" t="s">
        <v>25</v>
      </c>
      <c r="D177" s="36" t="s">
        <v>10</v>
      </c>
      <c r="E177" s="66">
        <v>130</v>
      </c>
      <c r="F177" s="33">
        <f>576+48</f>
        <v>624</v>
      </c>
      <c r="G177" s="118">
        <v>81.12</v>
      </c>
      <c r="H177" s="44"/>
      <c r="K177" s="123"/>
    </row>
    <row r="178" spans="1:11">
      <c r="A178" s="37">
        <v>39839100</v>
      </c>
      <c r="B178" s="41" t="s">
        <v>85</v>
      </c>
      <c r="C178" s="35" t="s">
        <v>25</v>
      </c>
      <c r="D178" s="36" t="s">
        <v>10</v>
      </c>
      <c r="E178" s="66">
        <v>710</v>
      </c>
      <c r="F178" s="33">
        <f>24+4</f>
        <v>28</v>
      </c>
      <c r="G178" s="118">
        <v>19.88</v>
      </c>
      <c r="H178" s="44"/>
      <c r="K178" s="123"/>
    </row>
    <row r="179" spans="1:11">
      <c r="A179" s="37">
        <v>39513200</v>
      </c>
      <c r="B179" s="41" t="s">
        <v>86</v>
      </c>
      <c r="C179" s="35" t="s">
        <v>25</v>
      </c>
      <c r="D179" s="36" t="s">
        <v>10</v>
      </c>
      <c r="E179" s="65" t="s">
        <v>235</v>
      </c>
      <c r="F179" s="33">
        <v>4000</v>
      </c>
      <c r="G179" s="117">
        <v>20.8</v>
      </c>
      <c r="H179" s="44"/>
      <c r="K179" s="122"/>
    </row>
    <row r="180" spans="1:11">
      <c r="A180" s="37">
        <v>39513200</v>
      </c>
      <c r="B180" s="41" t="s">
        <v>87</v>
      </c>
      <c r="C180" s="35" t="s">
        <v>25</v>
      </c>
      <c r="D180" s="36" t="s">
        <v>10</v>
      </c>
      <c r="E180" s="65" t="s">
        <v>236</v>
      </c>
      <c r="F180" s="33">
        <f>1000+5000</f>
        <v>6000</v>
      </c>
      <c r="G180" s="117">
        <v>12.6</v>
      </c>
      <c r="H180" s="44"/>
      <c r="K180" s="122"/>
    </row>
    <row r="181" spans="1:11">
      <c r="A181" s="37" t="s">
        <v>88</v>
      </c>
      <c r="B181" s="41" t="s">
        <v>89</v>
      </c>
      <c r="C181" s="35" t="s">
        <v>25</v>
      </c>
      <c r="D181" s="36" t="s">
        <v>50</v>
      </c>
      <c r="E181" s="65">
        <v>1525</v>
      </c>
      <c r="F181" s="33">
        <v>18</v>
      </c>
      <c r="G181" s="117">
        <v>27.45</v>
      </c>
      <c r="H181" s="44"/>
      <c r="K181" s="122"/>
    </row>
    <row r="182" spans="1:11">
      <c r="A182" s="37">
        <v>39831276</v>
      </c>
      <c r="B182" s="41" t="s">
        <v>90</v>
      </c>
      <c r="C182" s="35" t="s">
        <v>25</v>
      </c>
      <c r="D182" s="36" t="s">
        <v>21</v>
      </c>
      <c r="E182" s="65">
        <v>990</v>
      </c>
      <c r="F182" s="33">
        <f>30+10</f>
        <v>40</v>
      </c>
      <c r="G182" s="117">
        <v>39.6</v>
      </c>
      <c r="H182" s="44"/>
      <c r="K182" s="122"/>
    </row>
    <row r="183" spans="1:11">
      <c r="A183" s="33">
        <v>19641000</v>
      </c>
      <c r="B183" s="41" t="s">
        <v>91</v>
      </c>
      <c r="C183" s="35" t="s">
        <v>25</v>
      </c>
      <c r="D183" s="36" t="s">
        <v>10</v>
      </c>
      <c r="E183" s="65" t="s">
        <v>237</v>
      </c>
      <c r="F183" s="33">
        <v>1200</v>
      </c>
      <c r="G183" s="117">
        <v>30.6</v>
      </c>
      <c r="H183" s="44"/>
      <c r="K183" s="122"/>
    </row>
    <row r="184" spans="1:11">
      <c r="A184" s="37">
        <v>18421130</v>
      </c>
      <c r="B184" s="41" t="s">
        <v>92</v>
      </c>
      <c r="C184" s="35" t="s">
        <v>25</v>
      </c>
      <c r="D184" s="36" t="s">
        <v>93</v>
      </c>
      <c r="E184" s="65">
        <v>240</v>
      </c>
      <c r="F184" s="33">
        <f>144+20</f>
        <v>164</v>
      </c>
      <c r="G184" s="117">
        <v>39.36</v>
      </c>
      <c r="H184" s="44"/>
      <c r="K184" s="122"/>
    </row>
    <row r="185" spans="1:11">
      <c r="A185" s="37" t="s">
        <v>94</v>
      </c>
      <c r="B185" s="41" t="s">
        <v>95</v>
      </c>
      <c r="C185" s="35" t="s">
        <v>25</v>
      </c>
      <c r="D185" s="36" t="s">
        <v>10</v>
      </c>
      <c r="E185" s="65">
        <v>550</v>
      </c>
      <c r="F185" s="33">
        <f>24+12</f>
        <v>36</v>
      </c>
      <c r="G185" s="117">
        <v>19.8</v>
      </c>
      <c r="H185" s="44"/>
      <c r="K185" s="122"/>
    </row>
    <row r="186" spans="1:11">
      <c r="A186" s="37" t="s">
        <v>83</v>
      </c>
      <c r="B186" s="41" t="s">
        <v>96</v>
      </c>
      <c r="C186" s="35" t="s">
        <v>25</v>
      </c>
      <c r="D186" s="36" t="s">
        <v>10</v>
      </c>
      <c r="E186" s="68">
        <v>220</v>
      </c>
      <c r="F186" s="33">
        <v>24</v>
      </c>
      <c r="G186" s="120">
        <v>5.28</v>
      </c>
      <c r="H186" s="44"/>
      <c r="K186" s="125"/>
    </row>
    <row r="187" spans="1:11">
      <c r="A187" s="37">
        <v>39221480</v>
      </c>
      <c r="B187" s="41" t="s">
        <v>97</v>
      </c>
      <c r="C187" s="35" t="s">
        <v>25</v>
      </c>
      <c r="D187" s="36" t="s">
        <v>10</v>
      </c>
      <c r="E187" s="65">
        <v>710</v>
      </c>
      <c r="F187" s="33">
        <f>6+4</f>
        <v>10</v>
      </c>
      <c r="G187" s="117">
        <v>7.1</v>
      </c>
      <c r="H187" s="44"/>
      <c r="K187" s="122"/>
    </row>
    <row r="188" spans="1:11">
      <c r="A188" s="37">
        <v>39812410</v>
      </c>
      <c r="B188" s="41" t="s">
        <v>98</v>
      </c>
      <c r="C188" s="35" t="s">
        <v>25</v>
      </c>
      <c r="D188" s="36" t="s">
        <v>10</v>
      </c>
      <c r="E188" s="65">
        <v>670</v>
      </c>
      <c r="F188" s="33">
        <f>24+6</f>
        <v>30</v>
      </c>
      <c r="G188" s="117">
        <v>20.100000000000001</v>
      </c>
      <c r="H188" s="44"/>
      <c r="K188" s="122"/>
    </row>
    <row r="189" spans="1:11">
      <c r="A189" s="37" t="s">
        <v>99</v>
      </c>
      <c r="B189" s="41" t="s">
        <v>100</v>
      </c>
      <c r="C189" s="35" t="s">
        <v>25</v>
      </c>
      <c r="D189" s="36" t="s">
        <v>10</v>
      </c>
      <c r="E189" s="65">
        <v>750</v>
      </c>
      <c r="F189" s="33">
        <v>12</v>
      </c>
      <c r="G189" s="117">
        <v>9</v>
      </c>
      <c r="H189" s="44"/>
      <c r="K189" s="122"/>
    </row>
    <row r="190" spans="1:11">
      <c r="A190" s="37">
        <v>39831282</v>
      </c>
      <c r="B190" s="41" t="s">
        <v>101</v>
      </c>
      <c r="C190" s="35" t="s">
        <v>25</v>
      </c>
      <c r="D190" s="36" t="s">
        <v>10</v>
      </c>
      <c r="E190" s="65">
        <v>140</v>
      </c>
      <c r="F190" s="33">
        <f>216+15</f>
        <v>231</v>
      </c>
      <c r="G190" s="117">
        <v>32.340000000000003</v>
      </c>
      <c r="H190" s="44"/>
      <c r="K190" s="122"/>
    </row>
    <row r="191" spans="1:11">
      <c r="A191" s="37">
        <v>39221420</v>
      </c>
      <c r="B191" s="41" t="s">
        <v>102</v>
      </c>
      <c r="C191" s="35" t="s">
        <v>25</v>
      </c>
      <c r="D191" s="36" t="s">
        <v>10</v>
      </c>
      <c r="E191" s="65">
        <v>710</v>
      </c>
      <c r="F191" s="33">
        <v>4</v>
      </c>
      <c r="G191" s="117">
        <v>2.84</v>
      </c>
      <c r="H191" s="44"/>
      <c r="K191" s="122"/>
    </row>
    <row r="192" spans="1:11">
      <c r="A192" s="33">
        <v>39812600</v>
      </c>
      <c r="B192" s="34" t="s">
        <v>103</v>
      </c>
      <c r="C192" s="35" t="s">
        <v>25</v>
      </c>
      <c r="D192" s="36" t="s">
        <v>10</v>
      </c>
      <c r="E192" s="65">
        <v>520</v>
      </c>
      <c r="F192" s="33">
        <v>12</v>
      </c>
      <c r="G192" s="117">
        <v>6.24</v>
      </c>
      <c r="H192" s="44"/>
      <c r="K192" s="122"/>
    </row>
    <row r="193" spans="1:12" s="44" customFormat="1">
      <c r="A193" s="37" t="s">
        <v>104</v>
      </c>
      <c r="B193" s="34" t="s">
        <v>105</v>
      </c>
      <c r="C193" s="35" t="s">
        <v>25</v>
      </c>
      <c r="D193" s="36" t="s">
        <v>10</v>
      </c>
      <c r="E193" s="65">
        <v>120</v>
      </c>
      <c r="F193" s="33">
        <f>24+16</f>
        <v>40</v>
      </c>
      <c r="G193" s="117">
        <v>4.8</v>
      </c>
      <c r="H193" s="18"/>
      <c r="K193" s="122"/>
    </row>
    <row r="194" spans="1:12">
      <c r="A194" s="37" t="s">
        <v>106</v>
      </c>
      <c r="B194" s="34" t="s">
        <v>107</v>
      </c>
      <c r="C194" s="35" t="s">
        <v>25</v>
      </c>
      <c r="D194" s="36" t="s">
        <v>50</v>
      </c>
      <c r="E194" s="65">
        <v>740</v>
      </c>
      <c r="F194" s="33">
        <f>18+3</f>
        <v>21</v>
      </c>
      <c r="G194" s="117">
        <v>15.54</v>
      </c>
      <c r="K194" s="122"/>
    </row>
    <row r="195" spans="1:12" s="44" customFormat="1">
      <c r="A195" s="37" t="s">
        <v>115</v>
      </c>
      <c r="B195" s="34" t="s">
        <v>108</v>
      </c>
      <c r="C195" s="35" t="s">
        <v>25</v>
      </c>
      <c r="D195" s="36" t="s">
        <v>21</v>
      </c>
      <c r="E195" s="65">
        <v>940</v>
      </c>
      <c r="F195" s="33">
        <v>3</v>
      </c>
      <c r="G195" s="117">
        <v>2.82</v>
      </c>
      <c r="K195" s="122"/>
    </row>
    <row r="196" spans="1:12" s="44" customFormat="1">
      <c r="A196" s="37" t="s">
        <v>109</v>
      </c>
      <c r="B196" s="34" t="s">
        <v>116</v>
      </c>
      <c r="C196" s="35" t="s">
        <v>25</v>
      </c>
      <c r="D196" s="36" t="s">
        <v>21</v>
      </c>
      <c r="E196" s="69">
        <v>220</v>
      </c>
      <c r="F196" s="33">
        <f>40+10</f>
        <v>50</v>
      </c>
      <c r="G196" s="121">
        <v>11</v>
      </c>
      <c r="J196" s="19"/>
      <c r="K196" s="126"/>
      <c r="L196" s="19"/>
    </row>
    <row r="197" spans="1:12" s="62" customFormat="1">
      <c r="A197" s="99"/>
      <c r="B197" s="218" t="s">
        <v>285</v>
      </c>
      <c r="C197" s="219"/>
      <c r="D197" s="219"/>
      <c r="E197" s="219"/>
      <c r="F197" s="220"/>
      <c r="G197" s="94">
        <v>315.5</v>
      </c>
      <c r="K197" s="19"/>
    </row>
    <row r="198" spans="1:12" s="62" customFormat="1" ht="30">
      <c r="A198" s="6">
        <v>41111100</v>
      </c>
      <c r="B198" s="100" t="s">
        <v>281</v>
      </c>
      <c r="C198" s="6" t="s">
        <v>25</v>
      </c>
      <c r="D198" s="6" t="s">
        <v>21</v>
      </c>
      <c r="E198" s="101">
        <v>77</v>
      </c>
      <c r="F198" s="102">
        <v>1900</v>
      </c>
      <c r="G198" s="104">
        <v>146.30000000000001</v>
      </c>
      <c r="K198" s="127"/>
    </row>
    <row r="199" spans="1:12" s="62" customFormat="1" ht="19.5" customHeight="1">
      <c r="A199" s="6">
        <v>39221350</v>
      </c>
      <c r="B199" s="100" t="s">
        <v>282</v>
      </c>
      <c r="C199" s="6" t="s">
        <v>25</v>
      </c>
      <c r="D199" s="6" t="s">
        <v>10</v>
      </c>
      <c r="E199" s="101">
        <v>9</v>
      </c>
      <c r="F199" s="102">
        <v>8000</v>
      </c>
      <c r="G199" s="104">
        <v>72</v>
      </c>
      <c r="K199" s="19"/>
    </row>
    <row r="200" spans="1:12" s="62" customFormat="1" ht="30">
      <c r="A200" s="6">
        <v>41111100</v>
      </c>
      <c r="B200" s="100" t="s">
        <v>283</v>
      </c>
      <c r="C200" s="6" t="s">
        <v>25</v>
      </c>
      <c r="D200" s="6" t="s">
        <v>21</v>
      </c>
      <c r="E200" s="101">
        <v>220</v>
      </c>
      <c r="F200" s="102">
        <v>180</v>
      </c>
      <c r="G200" s="104">
        <v>39.6</v>
      </c>
    </row>
    <row r="201" spans="1:12" s="116" customFormat="1" ht="30">
      <c r="A201" s="6">
        <v>15981200</v>
      </c>
      <c r="B201" s="100" t="s">
        <v>284</v>
      </c>
      <c r="C201" s="6" t="s">
        <v>25</v>
      </c>
      <c r="D201" s="6" t="s">
        <v>21</v>
      </c>
      <c r="E201" s="101">
        <v>320</v>
      </c>
      <c r="F201" s="102">
        <v>180</v>
      </c>
      <c r="G201" s="104">
        <v>57.6</v>
      </c>
    </row>
    <row r="202" spans="1:12" s="116" customFormat="1">
      <c r="A202" s="131"/>
      <c r="B202" s="130" t="s">
        <v>285</v>
      </c>
      <c r="C202" s="131"/>
      <c r="D202" s="131"/>
      <c r="E202" s="132"/>
      <c r="F202" s="133"/>
      <c r="G202" s="134">
        <v>2499</v>
      </c>
    </row>
    <row r="203" spans="1:12" s="116" customFormat="1" ht="30">
      <c r="A203" s="135" t="s">
        <v>302</v>
      </c>
      <c r="B203" s="100" t="s">
        <v>303</v>
      </c>
      <c r="C203" s="140" t="s">
        <v>25</v>
      </c>
      <c r="D203" s="131" t="s">
        <v>10</v>
      </c>
      <c r="E203" s="132">
        <v>9350</v>
      </c>
      <c r="F203" s="133">
        <v>34</v>
      </c>
      <c r="G203" s="136">
        <v>317.89999999999998</v>
      </c>
    </row>
    <row r="204" spans="1:12" s="116" customFormat="1" ht="30">
      <c r="A204" s="135" t="s">
        <v>302</v>
      </c>
      <c r="B204" s="100" t="s">
        <v>304</v>
      </c>
      <c r="C204" s="140" t="s">
        <v>25</v>
      </c>
      <c r="D204" s="131" t="s">
        <v>10</v>
      </c>
      <c r="E204" s="132">
        <v>7150</v>
      </c>
      <c r="F204" s="133">
        <v>34</v>
      </c>
      <c r="G204" s="136">
        <v>243.1</v>
      </c>
    </row>
    <row r="205" spans="1:12" s="116" customFormat="1" ht="30">
      <c r="A205" s="135" t="s">
        <v>302</v>
      </c>
      <c r="B205" s="100" t="s">
        <v>305</v>
      </c>
      <c r="C205" s="140" t="s">
        <v>25</v>
      </c>
      <c r="D205" s="131" t="s">
        <v>10</v>
      </c>
      <c r="E205" s="132">
        <v>1100</v>
      </c>
      <c r="F205" s="133">
        <v>350</v>
      </c>
      <c r="G205" s="136">
        <v>385</v>
      </c>
    </row>
    <row r="206" spans="1:12" s="116" customFormat="1" ht="30">
      <c r="A206" s="135" t="s">
        <v>302</v>
      </c>
      <c r="B206" s="100" t="s">
        <v>306</v>
      </c>
      <c r="C206" s="140" t="s">
        <v>25</v>
      </c>
      <c r="D206" s="131" t="s">
        <v>10</v>
      </c>
      <c r="E206" s="132">
        <v>950</v>
      </c>
      <c r="F206" s="133">
        <v>350</v>
      </c>
      <c r="G206" s="136">
        <v>332.5</v>
      </c>
    </row>
    <row r="207" spans="1:12" s="116" customFormat="1">
      <c r="A207" s="131">
        <v>33711210</v>
      </c>
      <c r="B207" s="137" t="s">
        <v>300</v>
      </c>
      <c r="C207" s="140" t="s">
        <v>25</v>
      </c>
      <c r="D207" s="131" t="s">
        <v>10</v>
      </c>
      <c r="E207" s="132">
        <v>630</v>
      </c>
      <c r="F207" s="133">
        <v>350</v>
      </c>
      <c r="G207" s="136">
        <v>220.5</v>
      </c>
    </row>
    <row r="208" spans="1:12" s="62" customFormat="1">
      <c r="A208" s="138">
        <v>33141129</v>
      </c>
      <c r="B208" s="137" t="s">
        <v>301</v>
      </c>
      <c r="C208" s="141" t="s">
        <v>25</v>
      </c>
      <c r="D208" s="131" t="s">
        <v>10</v>
      </c>
      <c r="E208" s="138">
        <v>25</v>
      </c>
      <c r="F208" s="138">
        <v>40000</v>
      </c>
      <c r="G208" s="139">
        <v>1000</v>
      </c>
    </row>
    <row r="209" spans="1:11" s="153" customFormat="1">
      <c r="A209" s="148"/>
      <c r="B209" s="216" t="s">
        <v>310</v>
      </c>
      <c r="C209" s="217"/>
      <c r="D209" s="149"/>
      <c r="E209" s="150"/>
      <c r="F209" s="151"/>
      <c r="G209" s="152">
        <v>999.4</v>
      </c>
      <c r="K209" s="154"/>
    </row>
    <row r="210" spans="1:11" s="242" customFormat="1">
      <c r="A210" s="236" t="s">
        <v>311</v>
      </c>
      <c r="B210" s="237" t="s">
        <v>312</v>
      </c>
      <c r="C210" s="238" t="s">
        <v>25</v>
      </c>
      <c r="D210" s="238" t="s">
        <v>10</v>
      </c>
      <c r="E210" s="239">
        <v>1500</v>
      </c>
      <c r="F210" s="238">
        <v>12</v>
      </c>
      <c r="G210" s="240">
        <v>18</v>
      </c>
      <c r="H210" s="241"/>
      <c r="K210" s="241"/>
    </row>
    <row r="211" spans="1:11" s="242" customFormat="1">
      <c r="A211" s="236" t="s">
        <v>313</v>
      </c>
      <c r="B211" s="237" t="s">
        <v>314</v>
      </c>
      <c r="C211" s="238" t="s">
        <v>25</v>
      </c>
      <c r="D211" s="243" t="s">
        <v>10</v>
      </c>
      <c r="E211" s="239">
        <v>1200</v>
      </c>
      <c r="F211" s="243">
        <v>12</v>
      </c>
      <c r="G211" s="240">
        <v>14.4</v>
      </c>
      <c r="H211" s="241"/>
      <c r="K211" s="241"/>
    </row>
    <row r="212" spans="1:11" s="242" customFormat="1">
      <c r="A212" s="236" t="s">
        <v>315</v>
      </c>
      <c r="B212" s="237" t="s">
        <v>316</v>
      </c>
      <c r="C212" s="238" t="s">
        <v>25</v>
      </c>
      <c r="D212" s="243" t="s">
        <v>10</v>
      </c>
      <c r="E212" s="239">
        <v>2500</v>
      </c>
      <c r="F212" s="243">
        <v>25</v>
      </c>
      <c r="G212" s="240">
        <v>62.5</v>
      </c>
      <c r="H212" s="241"/>
      <c r="K212" s="241"/>
    </row>
    <row r="213" spans="1:11" s="242" customFormat="1">
      <c r="A213" s="236" t="s">
        <v>315</v>
      </c>
      <c r="B213" s="237" t="s">
        <v>317</v>
      </c>
      <c r="C213" s="238" t="s">
        <v>25</v>
      </c>
      <c r="D213" s="243" t="s">
        <v>10</v>
      </c>
      <c r="E213" s="239">
        <v>1000</v>
      </c>
      <c r="F213" s="243">
        <v>25</v>
      </c>
      <c r="G213" s="240">
        <v>25</v>
      </c>
      <c r="H213" s="241"/>
      <c r="K213" s="241"/>
    </row>
    <row r="214" spans="1:11" s="242" customFormat="1">
      <c r="A214" s="236" t="s">
        <v>315</v>
      </c>
      <c r="B214" s="237" t="s">
        <v>318</v>
      </c>
      <c r="C214" s="238" t="s">
        <v>25</v>
      </c>
      <c r="D214" s="243" t="s">
        <v>10</v>
      </c>
      <c r="E214" s="239">
        <v>5000</v>
      </c>
      <c r="F214" s="243">
        <v>7</v>
      </c>
      <c r="G214" s="240">
        <v>35</v>
      </c>
      <c r="H214" s="241"/>
      <c r="K214" s="241"/>
    </row>
    <row r="215" spans="1:11" s="242" customFormat="1">
      <c r="A215" s="236" t="s">
        <v>319</v>
      </c>
      <c r="B215" s="237" t="s">
        <v>320</v>
      </c>
      <c r="C215" s="238" t="s">
        <v>25</v>
      </c>
      <c r="D215" s="243" t="s">
        <v>10</v>
      </c>
      <c r="E215" s="239">
        <v>200</v>
      </c>
      <c r="F215" s="243">
        <v>40</v>
      </c>
      <c r="G215" s="240">
        <v>8</v>
      </c>
      <c r="H215" s="241"/>
      <c r="K215" s="241"/>
    </row>
    <row r="216" spans="1:11" s="242" customFormat="1">
      <c r="A216" s="236" t="s">
        <v>321</v>
      </c>
      <c r="B216" s="237" t="s">
        <v>322</v>
      </c>
      <c r="C216" s="238" t="s">
        <v>25</v>
      </c>
      <c r="D216" s="243" t="s">
        <v>10</v>
      </c>
      <c r="E216" s="239">
        <v>1000</v>
      </c>
      <c r="F216" s="243">
        <v>10</v>
      </c>
      <c r="G216" s="240">
        <v>10</v>
      </c>
      <c r="H216" s="241"/>
      <c r="K216" s="241"/>
    </row>
    <row r="217" spans="1:11" s="242" customFormat="1">
      <c r="A217" s="236" t="s">
        <v>323</v>
      </c>
      <c r="B217" s="237" t="s">
        <v>324</v>
      </c>
      <c r="C217" s="238" t="s">
        <v>25</v>
      </c>
      <c r="D217" s="243" t="s">
        <v>10</v>
      </c>
      <c r="E217" s="239">
        <v>2000</v>
      </c>
      <c r="F217" s="243">
        <v>2</v>
      </c>
      <c r="G217" s="240">
        <v>4</v>
      </c>
      <c r="H217" s="241"/>
      <c r="K217" s="241"/>
    </row>
    <row r="218" spans="1:11" s="242" customFormat="1">
      <c r="A218" s="236" t="s">
        <v>325</v>
      </c>
      <c r="B218" s="237" t="s">
        <v>326</v>
      </c>
      <c r="C218" s="238" t="s">
        <v>25</v>
      </c>
      <c r="D218" s="243" t="s">
        <v>10</v>
      </c>
      <c r="E218" s="239">
        <v>14000</v>
      </c>
      <c r="F218" s="243">
        <v>3</v>
      </c>
      <c r="G218" s="240">
        <v>42</v>
      </c>
      <c r="H218" s="241"/>
      <c r="K218" s="241"/>
    </row>
    <row r="219" spans="1:11" s="242" customFormat="1">
      <c r="A219" s="236" t="s">
        <v>327</v>
      </c>
      <c r="B219" s="237" t="s">
        <v>328</v>
      </c>
      <c r="C219" s="238" t="s">
        <v>25</v>
      </c>
      <c r="D219" s="243" t="s">
        <v>10</v>
      </c>
      <c r="E219" s="239">
        <v>3500</v>
      </c>
      <c r="F219" s="243">
        <v>30</v>
      </c>
      <c r="G219" s="240">
        <v>105</v>
      </c>
      <c r="H219" s="241"/>
      <c r="K219" s="241"/>
    </row>
    <row r="220" spans="1:11" s="242" customFormat="1">
      <c r="A220" s="236" t="s">
        <v>327</v>
      </c>
      <c r="B220" s="237" t="s">
        <v>329</v>
      </c>
      <c r="C220" s="238" t="s">
        <v>25</v>
      </c>
      <c r="D220" s="243" t="s">
        <v>10</v>
      </c>
      <c r="E220" s="239">
        <v>1400</v>
      </c>
      <c r="F220" s="243">
        <v>25</v>
      </c>
      <c r="G220" s="240">
        <v>35</v>
      </c>
      <c r="H220" s="241"/>
      <c r="K220" s="241"/>
    </row>
    <row r="221" spans="1:11" s="242" customFormat="1">
      <c r="A221" s="236" t="s">
        <v>330</v>
      </c>
      <c r="B221" s="237" t="s">
        <v>331</v>
      </c>
      <c r="C221" s="238" t="s">
        <v>25</v>
      </c>
      <c r="D221" s="243" t="s">
        <v>10</v>
      </c>
      <c r="E221" s="239">
        <v>2200</v>
      </c>
      <c r="F221" s="243">
        <v>45</v>
      </c>
      <c r="G221" s="240">
        <v>99</v>
      </c>
      <c r="H221" s="241"/>
      <c r="K221" s="241"/>
    </row>
    <row r="222" spans="1:11" s="242" customFormat="1">
      <c r="A222" s="236" t="s">
        <v>332</v>
      </c>
      <c r="B222" s="237" t="s">
        <v>333</v>
      </c>
      <c r="C222" s="238" t="s">
        <v>25</v>
      </c>
      <c r="D222" s="243" t="s">
        <v>10</v>
      </c>
      <c r="E222" s="239">
        <v>2500</v>
      </c>
      <c r="F222" s="243">
        <v>10</v>
      </c>
      <c r="G222" s="240">
        <v>25</v>
      </c>
      <c r="H222" s="241"/>
      <c r="K222" s="241"/>
    </row>
    <row r="223" spans="1:11" s="242" customFormat="1">
      <c r="A223" s="236" t="s">
        <v>334</v>
      </c>
      <c r="B223" s="237" t="s">
        <v>335</v>
      </c>
      <c r="C223" s="238" t="s">
        <v>25</v>
      </c>
      <c r="D223" s="243" t="s">
        <v>10</v>
      </c>
      <c r="E223" s="239">
        <v>6000</v>
      </c>
      <c r="F223" s="243">
        <v>8</v>
      </c>
      <c r="G223" s="240">
        <v>48</v>
      </c>
      <c r="H223" s="241"/>
      <c r="K223" s="241"/>
    </row>
    <row r="224" spans="1:11" s="242" customFormat="1" ht="15.75" customHeight="1">
      <c r="A224" s="236" t="s">
        <v>336</v>
      </c>
      <c r="B224" s="27" t="s">
        <v>337</v>
      </c>
      <c r="C224" s="238" t="s">
        <v>25</v>
      </c>
      <c r="D224" s="243" t="s">
        <v>10</v>
      </c>
      <c r="E224" s="239">
        <v>2000</v>
      </c>
      <c r="F224" s="243">
        <v>10</v>
      </c>
      <c r="G224" s="240">
        <v>20</v>
      </c>
      <c r="H224" s="241"/>
      <c r="K224" s="241"/>
    </row>
    <row r="225" spans="1:12" s="242" customFormat="1">
      <c r="A225" s="236" t="s">
        <v>338</v>
      </c>
      <c r="B225" s="237" t="s">
        <v>339</v>
      </c>
      <c r="C225" s="238" t="s">
        <v>25</v>
      </c>
      <c r="D225" s="243" t="s">
        <v>10</v>
      </c>
      <c r="E225" s="239">
        <v>650</v>
      </c>
      <c r="F225" s="243">
        <v>40</v>
      </c>
      <c r="G225" s="240">
        <v>26</v>
      </c>
      <c r="H225" s="241"/>
      <c r="K225" s="241"/>
    </row>
    <row r="226" spans="1:12" s="242" customFormat="1">
      <c r="A226" s="236" t="s">
        <v>340</v>
      </c>
      <c r="B226" s="237" t="s">
        <v>341</v>
      </c>
      <c r="C226" s="238" t="s">
        <v>25</v>
      </c>
      <c r="D226" s="243" t="s">
        <v>10</v>
      </c>
      <c r="E226" s="239">
        <v>750</v>
      </c>
      <c r="F226" s="243">
        <v>40</v>
      </c>
      <c r="G226" s="240">
        <v>30</v>
      </c>
      <c r="H226" s="241"/>
      <c r="K226" s="241"/>
    </row>
    <row r="227" spans="1:12" s="242" customFormat="1">
      <c r="A227" s="236" t="s">
        <v>342</v>
      </c>
      <c r="B227" s="27" t="s">
        <v>343</v>
      </c>
      <c r="C227" s="238" t="s">
        <v>25</v>
      </c>
      <c r="D227" s="243" t="s">
        <v>10</v>
      </c>
      <c r="E227" s="239">
        <v>2000</v>
      </c>
      <c r="F227" s="243">
        <v>10</v>
      </c>
      <c r="G227" s="240">
        <v>20</v>
      </c>
      <c r="H227" s="241"/>
      <c r="K227" s="241"/>
    </row>
    <row r="228" spans="1:12" s="242" customFormat="1">
      <c r="A228" s="236" t="s">
        <v>342</v>
      </c>
      <c r="B228" s="27" t="s">
        <v>344</v>
      </c>
      <c r="C228" s="238" t="s">
        <v>25</v>
      </c>
      <c r="D228" s="243" t="s">
        <v>10</v>
      </c>
      <c r="E228" s="239">
        <v>1500</v>
      </c>
      <c r="F228" s="243">
        <v>5</v>
      </c>
      <c r="G228" s="240">
        <v>7.5</v>
      </c>
      <c r="H228" s="241"/>
      <c r="K228" s="241"/>
    </row>
    <row r="229" spans="1:12" s="242" customFormat="1">
      <c r="A229" s="236" t="s">
        <v>345</v>
      </c>
      <c r="B229" s="237" t="s">
        <v>370</v>
      </c>
      <c r="C229" s="238" t="s">
        <v>25</v>
      </c>
      <c r="D229" s="243" t="s">
        <v>10</v>
      </c>
      <c r="E229" s="239">
        <v>700</v>
      </c>
      <c r="F229" s="243">
        <v>10</v>
      </c>
      <c r="G229" s="240">
        <v>7</v>
      </c>
      <c r="H229" s="241"/>
      <c r="K229" s="241"/>
    </row>
    <row r="230" spans="1:12" s="242" customFormat="1">
      <c r="A230" s="236" t="s">
        <v>346</v>
      </c>
      <c r="B230" s="237" t="s">
        <v>347</v>
      </c>
      <c r="C230" s="238" t="s">
        <v>25</v>
      </c>
      <c r="D230" s="243" t="s">
        <v>10</v>
      </c>
      <c r="E230" s="239">
        <v>1000</v>
      </c>
      <c r="F230" s="243">
        <v>150</v>
      </c>
      <c r="G230" s="240">
        <v>150</v>
      </c>
      <c r="H230" s="241"/>
      <c r="K230" s="241"/>
    </row>
    <row r="231" spans="1:12" s="242" customFormat="1">
      <c r="A231" s="236" t="s">
        <v>346</v>
      </c>
      <c r="B231" s="237" t="s">
        <v>348</v>
      </c>
      <c r="C231" s="238" t="s">
        <v>25</v>
      </c>
      <c r="D231" s="243" t="s">
        <v>10</v>
      </c>
      <c r="E231" s="239">
        <v>800</v>
      </c>
      <c r="F231" s="243">
        <v>60</v>
      </c>
      <c r="G231" s="240">
        <v>48</v>
      </c>
      <c r="H231" s="241"/>
      <c r="K231" s="241"/>
    </row>
    <row r="232" spans="1:12" s="242" customFormat="1">
      <c r="A232" s="236" t="s">
        <v>349</v>
      </c>
      <c r="B232" s="237" t="s">
        <v>350</v>
      </c>
      <c r="C232" s="238" t="s">
        <v>25</v>
      </c>
      <c r="D232" s="243" t="s">
        <v>10</v>
      </c>
      <c r="E232" s="239">
        <v>100</v>
      </c>
      <c r="F232" s="243">
        <v>300</v>
      </c>
      <c r="G232" s="240">
        <v>30</v>
      </c>
      <c r="H232" s="241"/>
      <c r="K232" s="241"/>
    </row>
    <row r="233" spans="1:12" s="242" customFormat="1">
      <c r="A233" s="236" t="s">
        <v>351</v>
      </c>
      <c r="B233" s="237" t="s">
        <v>352</v>
      </c>
      <c r="C233" s="238" t="s">
        <v>25</v>
      </c>
      <c r="D233" s="243" t="s">
        <v>10</v>
      </c>
      <c r="E233" s="239">
        <v>350</v>
      </c>
      <c r="F233" s="243">
        <v>60</v>
      </c>
      <c r="G233" s="240">
        <v>21</v>
      </c>
      <c r="H233" s="241"/>
      <c r="K233" s="241"/>
    </row>
    <row r="234" spans="1:12" s="242" customFormat="1">
      <c r="A234" s="236" t="s">
        <v>351</v>
      </c>
      <c r="B234" s="237" t="s">
        <v>353</v>
      </c>
      <c r="C234" s="238" t="s">
        <v>25</v>
      </c>
      <c r="D234" s="243" t="s">
        <v>10</v>
      </c>
      <c r="E234" s="239">
        <v>300</v>
      </c>
      <c r="F234" s="243">
        <v>30</v>
      </c>
      <c r="G234" s="240">
        <v>9</v>
      </c>
      <c r="H234" s="241"/>
      <c r="K234" s="241"/>
    </row>
    <row r="235" spans="1:12" s="242" customFormat="1">
      <c r="A235" s="236" t="s">
        <v>354</v>
      </c>
      <c r="B235" s="237" t="s">
        <v>355</v>
      </c>
      <c r="C235" s="238" t="s">
        <v>25</v>
      </c>
      <c r="D235" s="243" t="s">
        <v>10</v>
      </c>
      <c r="E235" s="239">
        <v>400</v>
      </c>
      <c r="F235" s="243">
        <v>20</v>
      </c>
      <c r="G235" s="240">
        <v>8</v>
      </c>
      <c r="H235" s="241"/>
      <c r="K235" s="241"/>
    </row>
    <row r="236" spans="1:12" s="242" customFormat="1">
      <c r="A236" s="236" t="s">
        <v>354</v>
      </c>
      <c r="B236" s="237" t="s">
        <v>356</v>
      </c>
      <c r="C236" s="238" t="s">
        <v>25</v>
      </c>
      <c r="D236" s="243" t="s">
        <v>10</v>
      </c>
      <c r="E236" s="239">
        <v>300</v>
      </c>
      <c r="F236" s="243">
        <v>20</v>
      </c>
      <c r="G236" s="240">
        <v>6</v>
      </c>
      <c r="H236" s="241"/>
      <c r="K236" s="241"/>
    </row>
    <row r="237" spans="1:12" s="242" customFormat="1">
      <c r="A237" s="236" t="s">
        <v>357</v>
      </c>
      <c r="B237" s="237" t="s">
        <v>358</v>
      </c>
      <c r="C237" s="238" t="s">
        <v>25</v>
      </c>
      <c r="D237" s="243" t="s">
        <v>10</v>
      </c>
      <c r="E237" s="239">
        <v>300</v>
      </c>
      <c r="F237" s="243">
        <v>20</v>
      </c>
      <c r="G237" s="240">
        <v>6</v>
      </c>
      <c r="H237" s="241"/>
      <c r="K237" s="241"/>
    </row>
    <row r="238" spans="1:12" s="242" customFormat="1">
      <c r="A238" s="236" t="s">
        <v>359</v>
      </c>
      <c r="B238" s="237" t="s">
        <v>360</v>
      </c>
      <c r="C238" s="238" t="s">
        <v>25</v>
      </c>
      <c r="D238" s="243" t="s">
        <v>10</v>
      </c>
      <c r="E238" s="239">
        <v>200</v>
      </c>
      <c r="F238" s="243">
        <v>50</v>
      </c>
      <c r="G238" s="240">
        <v>10</v>
      </c>
      <c r="H238" s="241"/>
      <c r="K238" s="241"/>
    </row>
    <row r="239" spans="1:12" s="250" customFormat="1">
      <c r="A239" s="244" t="s">
        <v>361</v>
      </c>
      <c r="B239" s="245" t="s">
        <v>362</v>
      </c>
      <c r="C239" s="106" t="s">
        <v>25</v>
      </c>
      <c r="D239" s="246" t="s">
        <v>93</v>
      </c>
      <c r="E239" s="247">
        <v>200</v>
      </c>
      <c r="F239" s="246">
        <v>350</v>
      </c>
      <c r="G239" s="248">
        <v>70</v>
      </c>
      <c r="H239" s="249"/>
    </row>
    <row r="240" spans="1:12" s="144" customFormat="1">
      <c r="A240" s="155"/>
      <c r="B240" s="156"/>
      <c r="C240" s="23"/>
      <c r="D240" s="23"/>
      <c r="E240" s="157"/>
      <c r="F240" s="23"/>
      <c r="G240" s="158">
        <v>996.05</v>
      </c>
      <c r="K240" s="19"/>
      <c r="L240" s="19"/>
    </row>
    <row r="241" spans="1:12" s="144" customFormat="1">
      <c r="A241" s="251" t="s">
        <v>363</v>
      </c>
      <c r="B241" s="252" t="s">
        <v>364</v>
      </c>
      <c r="C241" s="48" t="s">
        <v>25</v>
      </c>
      <c r="D241" s="48" t="s">
        <v>365</v>
      </c>
      <c r="E241" s="253">
        <v>4500</v>
      </c>
      <c r="F241" s="254">
        <v>125</v>
      </c>
      <c r="G241" s="255">
        <v>562.5</v>
      </c>
      <c r="K241" s="19"/>
      <c r="L241" s="19"/>
    </row>
    <row r="242" spans="1:12" s="144" customFormat="1">
      <c r="A242" s="251" t="s">
        <v>366</v>
      </c>
      <c r="B242" s="252" t="s">
        <v>367</v>
      </c>
      <c r="C242" s="48" t="s">
        <v>25</v>
      </c>
      <c r="D242" s="48" t="s">
        <v>10</v>
      </c>
      <c r="E242" s="253">
        <v>955</v>
      </c>
      <c r="F242" s="48">
        <v>60</v>
      </c>
      <c r="G242" s="255">
        <v>57.3</v>
      </c>
      <c r="K242" s="19"/>
      <c r="L242" s="19"/>
    </row>
    <row r="243" spans="1:12" s="144" customFormat="1">
      <c r="A243" s="251" t="s">
        <v>369</v>
      </c>
      <c r="B243" s="252" t="s">
        <v>368</v>
      </c>
      <c r="C243" s="48" t="s">
        <v>25</v>
      </c>
      <c r="D243" s="48" t="s">
        <v>365</v>
      </c>
      <c r="E243" s="253">
        <v>3010</v>
      </c>
      <c r="F243" s="254">
        <v>125</v>
      </c>
      <c r="G243" s="255">
        <v>376.25</v>
      </c>
      <c r="K243" s="19"/>
      <c r="L243" s="19"/>
    </row>
    <row r="244" spans="1:12" s="44" customFormat="1">
      <c r="A244" s="128"/>
      <c r="B244" s="222" t="s">
        <v>30</v>
      </c>
      <c r="C244" s="223"/>
      <c r="D244" s="129"/>
      <c r="E244" s="103"/>
      <c r="F244" s="128"/>
      <c r="G244" s="103"/>
      <c r="J244" s="19"/>
      <c r="K244" s="19"/>
      <c r="L244" s="19"/>
    </row>
    <row r="245" spans="1:12" s="44" customFormat="1">
      <c r="A245" s="91"/>
      <c r="B245" s="92" t="s">
        <v>276</v>
      </c>
      <c r="C245" s="7"/>
      <c r="D245" s="7"/>
      <c r="E245" s="93"/>
      <c r="F245" s="7"/>
      <c r="G245" s="94"/>
      <c r="K245" s="19"/>
      <c r="L245" s="19"/>
    </row>
    <row r="246" spans="1:12" s="56" customFormat="1">
      <c r="A246" s="95" t="s">
        <v>40</v>
      </c>
      <c r="B246" s="29" t="s">
        <v>35</v>
      </c>
      <c r="C246" s="7" t="s">
        <v>16</v>
      </c>
      <c r="D246" s="7" t="s">
        <v>21</v>
      </c>
      <c r="E246" s="11">
        <v>350</v>
      </c>
      <c r="F246" s="7">
        <v>15750</v>
      </c>
      <c r="G246" s="60">
        <v>5512.5</v>
      </c>
      <c r="K246" s="19"/>
      <c r="L246" s="19"/>
    </row>
    <row r="247" spans="1:12" s="62" customFormat="1" ht="15" customHeight="1">
      <c r="A247" s="7"/>
      <c r="B247" s="224" t="s">
        <v>275</v>
      </c>
      <c r="C247" s="225"/>
      <c r="D247" s="225"/>
      <c r="E247" s="225"/>
      <c r="F247" s="226"/>
      <c r="G247" s="94">
        <v>5500</v>
      </c>
    </row>
    <row r="248" spans="1:12" s="62" customFormat="1" ht="45">
      <c r="A248" s="7">
        <v>50111130</v>
      </c>
      <c r="B248" s="96" t="s">
        <v>270</v>
      </c>
      <c r="C248" s="7" t="s">
        <v>16</v>
      </c>
      <c r="D248" s="7" t="s">
        <v>6</v>
      </c>
      <c r="E248" s="11">
        <v>1313500</v>
      </c>
      <c r="F248" s="7">
        <v>1</v>
      </c>
      <c r="G248" s="97">
        <v>1313.5</v>
      </c>
      <c r="J248" s="12"/>
    </row>
    <row r="249" spans="1:12" s="62" customFormat="1" ht="45">
      <c r="A249" s="7">
        <v>50111130</v>
      </c>
      <c r="B249" s="98" t="s">
        <v>271</v>
      </c>
      <c r="C249" s="7" t="s">
        <v>16</v>
      </c>
      <c r="D249" s="7" t="s">
        <v>6</v>
      </c>
      <c r="E249" s="11">
        <v>1211500</v>
      </c>
      <c r="F249" s="7">
        <v>1</v>
      </c>
      <c r="G249" s="97">
        <v>1211.5</v>
      </c>
    </row>
    <row r="250" spans="1:12" s="62" customFormat="1" ht="45">
      <c r="A250" s="7">
        <v>50111130</v>
      </c>
      <c r="B250" s="98" t="s">
        <v>272</v>
      </c>
      <c r="C250" s="7" t="s">
        <v>16</v>
      </c>
      <c r="D250" s="7" t="s">
        <v>6</v>
      </c>
      <c r="E250" s="11">
        <v>1001000</v>
      </c>
      <c r="F250" s="7">
        <v>1</v>
      </c>
      <c r="G250" s="97">
        <v>1001</v>
      </c>
    </row>
    <row r="251" spans="1:12" s="62" customFormat="1" ht="45">
      <c r="A251" s="7">
        <v>50111130</v>
      </c>
      <c r="B251" s="98" t="s">
        <v>273</v>
      </c>
      <c r="C251" s="7" t="s">
        <v>16</v>
      </c>
      <c r="D251" s="7" t="s">
        <v>6</v>
      </c>
      <c r="E251" s="11">
        <v>880500</v>
      </c>
      <c r="F251" s="7">
        <v>1</v>
      </c>
      <c r="G251" s="97">
        <v>880.5</v>
      </c>
    </row>
    <row r="252" spans="1:12" s="62" customFormat="1" ht="45">
      <c r="A252" s="7">
        <v>50111130</v>
      </c>
      <c r="B252" s="57" t="s">
        <v>274</v>
      </c>
      <c r="C252" s="7" t="s">
        <v>16</v>
      </c>
      <c r="D252" s="7" t="s">
        <v>6</v>
      </c>
      <c r="E252" s="11">
        <v>1093500</v>
      </c>
      <c r="F252" s="7">
        <v>1</v>
      </c>
      <c r="G252" s="97">
        <v>1093.5</v>
      </c>
    </row>
    <row r="253" spans="1:12" s="62" customFormat="1">
      <c r="A253" s="7"/>
      <c r="B253" s="224" t="s">
        <v>278</v>
      </c>
      <c r="C253" s="225"/>
      <c r="D253" s="225"/>
      <c r="E253" s="225"/>
      <c r="F253" s="226"/>
      <c r="G253" s="60"/>
    </row>
    <row r="254" spans="1:12" s="62" customFormat="1" ht="35.25" customHeight="1">
      <c r="A254" s="7">
        <v>45461100</v>
      </c>
      <c r="B254" s="256" t="s">
        <v>277</v>
      </c>
      <c r="C254" s="7" t="s">
        <v>16</v>
      </c>
      <c r="D254" s="7" t="s">
        <v>6</v>
      </c>
      <c r="E254" s="11">
        <v>3000000</v>
      </c>
      <c r="F254" s="7">
        <v>1</v>
      </c>
      <c r="G254" s="60">
        <v>3000</v>
      </c>
    </row>
    <row r="255" spans="1:12" s="160" customFormat="1" ht="16.5" customHeight="1">
      <c r="A255" s="7"/>
      <c r="B255" s="176" t="s">
        <v>373</v>
      </c>
      <c r="C255" s="177"/>
      <c r="D255" s="177"/>
      <c r="E255" s="177"/>
      <c r="F255" s="178"/>
      <c r="G255" s="60"/>
    </row>
    <row r="256" spans="1:12" s="160" customFormat="1" ht="15.75" customHeight="1">
      <c r="A256" s="7"/>
      <c r="B256" s="159" t="s">
        <v>375</v>
      </c>
      <c r="C256" s="161"/>
      <c r="D256" s="161"/>
      <c r="E256" s="161"/>
      <c r="F256" s="162"/>
      <c r="G256" s="60"/>
    </row>
    <row r="257" spans="1:12" s="62" customFormat="1" ht="18" customHeight="1">
      <c r="A257" s="6">
        <v>85200000</v>
      </c>
      <c r="B257" s="76" t="s">
        <v>374</v>
      </c>
      <c r="C257" s="20" t="s">
        <v>25</v>
      </c>
      <c r="D257" s="20" t="s">
        <v>6</v>
      </c>
      <c r="E257" s="20">
        <v>816000</v>
      </c>
      <c r="F257" s="20">
        <v>1</v>
      </c>
      <c r="G257" s="78">
        <v>816</v>
      </c>
    </row>
    <row r="258" spans="1:12" s="62" customFormat="1" ht="14.25" customHeight="1">
      <c r="A258" s="6"/>
      <c r="B258" s="159" t="s">
        <v>286</v>
      </c>
      <c r="C258" s="63"/>
      <c r="D258" s="63"/>
      <c r="E258" s="63"/>
      <c r="F258" s="64"/>
      <c r="G258" s="9"/>
    </row>
    <row r="259" spans="1:12" s="62" customFormat="1" ht="48" customHeight="1">
      <c r="A259" s="105">
        <v>50231300</v>
      </c>
      <c r="B259" s="84" t="s">
        <v>22</v>
      </c>
      <c r="C259" s="106" t="s">
        <v>16</v>
      </c>
      <c r="D259" s="106" t="s">
        <v>6</v>
      </c>
      <c r="E259" s="11">
        <v>3500000</v>
      </c>
      <c r="F259" s="107">
        <v>1</v>
      </c>
      <c r="G259" s="60">
        <v>3500</v>
      </c>
    </row>
    <row r="260" spans="1:12" s="62" customFormat="1" ht="16.5" customHeight="1">
      <c r="A260" s="105"/>
      <c r="B260" s="110" t="s">
        <v>287</v>
      </c>
      <c r="C260" s="106"/>
      <c r="D260" s="106"/>
      <c r="E260" s="11"/>
      <c r="F260" s="107"/>
      <c r="G260" s="60"/>
    </row>
    <row r="261" spans="1:12" s="109" customFormat="1" ht="18" customHeight="1">
      <c r="A261" s="105">
        <v>45231175</v>
      </c>
      <c r="B261" s="27" t="s">
        <v>217</v>
      </c>
      <c r="C261" s="106" t="s">
        <v>16</v>
      </c>
      <c r="D261" s="106" t="s">
        <v>6</v>
      </c>
      <c r="E261" s="108" t="s">
        <v>289</v>
      </c>
      <c r="F261" s="107">
        <v>1</v>
      </c>
      <c r="G261" s="60">
        <v>15000</v>
      </c>
    </row>
    <row r="262" spans="1:12" s="109" customFormat="1" ht="18" customHeight="1">
      <c r="A262" s="105"/>
      <c r="B262" s="224" t="s">
        <v>288</v>
      </c>
      <c r="C262" s="225"/>
      <c r="D262" s="225"/>
      <c r="E262" s="225"/>
      <c r="F262" s="226"/>
      <c r="G262" s="11"/>
    </row>
    <row r="263" spans="1:12" ht="60">
      <c r="A263" s="23">
        <v>45311142</v>
      </c>
      <c r="B263" s="49" t="s">
        <v>212</v>
      </c>
      <c r="C263" s="48" t="s">
        <v>16</v>
      </c>
      <c r="D263" s="48" t="s">
        <v>6</v>
      </c>
      <c r="E263" s="50">
        <v>5168520</v>
      </c>
      <c r="F263" s="51">
        <v>1</v>
      </c>
      <c r="G263" s="50">
        <v>5168.5200000000004</v>
      </c>
    </row>
    <row r="264" spans="1:12" s="44" customFormat="1" ht="30">
      <c r="A264" s="23">
        <v>45311142</v>
      </c>
      <c r="B264" s="49" t="s">
        <v>218</v>
      </c>
      <c r="C264" s="48" t="s">
        <v>16</v>
      </c>
      <c r="D264" s="48" t="s">
        <v>6</v>
      </c>
      <c r="E264" s="50">
        <v>6775016</v>
      </c>
      <c r="F264" s="51">
        <v>1</v>
      </c>
      <c r="G264" s="50">
        <v>6775.0159999999996</v>
      </c>
    </row>
    <row r="265" spans="1:12" s="44" customFormat="1">
      <c r="A265" s="6"/>
      <c r="B265" s="176" t="s">
        <v>7</v>
      </c>
      <c r="C265" s="177"/>
      <c r="D265" s="177"/>
      <c r="E265" s="177"/>
      <c r="F265" s="178"/>
      <c r="G265" s="9"/>
    </row>
    <row r="266" spans="1:12" s="44" customFormat="1">
      <c r="A266" s="6"/>
      <c r="B266" s="145" t="s">
        <v>215</v>
      </c>
      <c r="C266" s="42"/>
      <c r="D266" s="42"/>
      <c r="E266" s="42"/>
      <c r="F266" s="43"/>
      <c r="G266" s="9"/>
    </row>
    <row r="267" spans="1:12" s="44" customFormat="1" ht="60">
      <c r="A267" s="7">
        <v>90511100</v>
      </c>
      <c r="B267" s="49" t="s">
        <v>17</v>
      </c>
      <c r="C267" s="25" t="s">
        <v>16</v>
      </c>
      <c r="D267" s="25" t="s">
        <v>6</v>
      </c>
      <c r="E267" s="44">
        <v>49648710</v>
      </c>
      <c r="F267" s="7">
        <v>1</v>
      </c>
      <c r="G267" s="7">
        <v>49648.71</v>
      </c>
      <c r="L267" s="19"/>
    </row>
    <row r="268" spans="1:12" s="44" customFormat="1" ht="60">
      <c r="A268" s="7">
        <v>90511100</v>
      </c>
      <c r="B268" s="49" t="s">
        <v>18</v>
      </c>
      <c r="C268" s="25" t="s">
        <v>16</v>
      </c>
      <c r="D268" s="25" t="s">
        <v>6</v>
      </c>
      <c r="E268" s="11">
        <v>47485730</v>
      </c>
      <c r="F268" s="7">
        <v>1</v>
      </c>
      <c r="G268" s="11">
        <v>47485.73</v>
      </c>
      <c r="L268" s="112"/>
    </row>
    <row r="269" spans="1:12" s="44" customFormat="1" ht="60">
      <c r="A269" s="7">
        <v>90511100</v>
      </c>
      <c r="B269" s="49" t="s">
        <v>19</v>
      </c>
      <c r="C269" s="25" t="s">
        <v>16</v>
      </c>
      <c r="D269" s="25" t="s">
        <v>6</v>
      </c>
      <c r="E269" s="11">
        <v>58932930</v>
      </c>
      <c r="F269" s="7">
        <v>1</v>
      </c>
      <c r="G269" s="11">
        <v>58932.93</v>
      </c>
      <c r="K269" s="12"/>
      <c r="L269" s="112"/>
    </row>
    <row r="270" spans="1:12" s="44" customFormat="1" ht="60">
      <c r="A270" s="7">
        <v>90511100</v>
      </c>
      <c r="B270" s="49" t="s">
        <v>20</v>
      </c>
      <c r="C270" s="25" t="s">
        <v>16</v>
      </c>
      <c r="D270" s="25" t="s">
        <v>6</v>
      </c>
      <c r="E270" s="11">
        <v>25884822</v>
      </c>
      <c r="F270" s="7">
        <v>1</v>
      </c>
      <c r="G270" s="60">
        <v>25884.822</v>
      </c>
      <c r="L270" s="113"/>
    </row>
    <row r="271" spans="1:12" s="44" customFormat="1" ht="60">
      <c r="A271" s="7">
        <v>90511100</v>
      </c>
      <c r="B271" s="49" t="s">
        <v>36</v>
      </c>
      <c r="C271" s="25" t="s">
        <v>16</v>
      </c>
      <c r="D271" s="25" t="s">
        <v>6</v>
      </c>
      <c r="E271" s="11">
        <v>28858359</v>
      </c>
      <c r="F271" s="7">
        <v>1</v>
      </c>
      <c r="G271" s="60">
        <v>28858.359</v>
      </c>
      <c r="K271" s="12"/>
      <c r="L271" s="113"/>
    </row>
    <row r="272" spans="1:12" s="47" customFormat="1" ht="60">
      <c r="A272" s="7">
        <v>90511100</v>
      </c>
      <c r="B272" s="49" t="s">
        <v>37</v>
      </c>
      <c r="C272" s="25" t="s">
        <v>16</v>
      </c>
      <c r="D272" s="25" t="s">
        <v>6</v>
      </c>
      <c r="E272" s="11">
        <v>43770381</v>
      </c>
      <c r="F272" s="7">
        <v>1</v>
      </c>
      <c r="G272" s="60">
        <v>43770.381000000001</v>
      </c>
      <c r="K272" s="12"/>
      <c r="L272" s="113"/>
    </row>
    <row r="273" spans="1:12" s="46" customFormat="1" ht="60">
      <c r="A273" s="7">
        <v>90511100</v>
      </c>
      <c r="B273" s="49" t="s">
        <v>38</v>
      </c>
      <c r="C273" s="25" t="s">
        <v>16</v>
      </c>
      <c r="D273" s="25" t="s">
        <v>6</v>
      </c>
      <c r="E273" s="11">
        <v>19419068</v>
      </c>
      <c r="F273" s="7">
        <v>1</v>
      </c>
      <c r="G273" s="60">
        <v>19419.067999999999</v>
      </c>
      <c r="K273" s="12"/>
      <c r="L273" s="113"/>
    </row>
    <row r="274" spans="1:12" s="62" customFormat="1" ht="60">
      <c r="A274" s="7">
        <v>90511100</v>
      </c>
      <c r="B274" s="49" t="s">
        <v>17</v>
      </c>
      <c r="C274" s="25" t="s">
        <v>16</v>
      </c>
      <c r="D274" s="25" t="s">
        <v>6</v>
      </c>
      <c r="E274" s="11">
        <v>12242243</v>
      </c>
      <c r="F274" s="7">
        <v>1</v>
      </c>
      <c r="G274" s="60">
        <v>12242.243</v>
      </c>
      <c r="L274" s="19"/>
    </row>
    <row r="275" spans="1:12" s="62" customFormat="1" ht="60">
      <c r="A275" s="7">
        <v>90511100</v>
      </c>
      <c r="B275" s="49" t="s">
        <v>18</v>
      </c>
      <c r="C275" s="25" t="s">
        <v>16</v>
      </c>
      <c r="D275" s="25" t="s">
        <v>6</v>
      </c>
      <c r="E275" s="11">
        <v>11708812</v>
      </c>
      <c r="F275" s="7">
        <v>1</v>
      </c>
      <c r="G275" s="60">
        <v>11708.811</v>
      </c>
    </row>
    <row r="276" spans="1:12" s="62" customFormat="1" ht="60">
      <c r="A276" s="7">
        <v>90511100</v>
      </c>
      <c r="B276" s="49" t="s">
        <v>19</v>
      </c>
      <c r="C276" s="25" t="s">
        <v>16</v>
      </c>
      <c r="D276" s="25" t="s">
        <v>6</v>
      </c>
      <c r="E276" s="11">
        <v>14531380</v>
      </c>
      <c r="F276" s="7">
        <v>1</v>
      </c>
      <c r="G276" s="60">
        <v>14531.379000000001</v>
      </c>
      <c r="K276" s="12"/>
    </row>
    <row r="277" spans="1:12" s="62" customFormat="1" ht="60">
      <c r="A277" s="7">
        <v>90511100</v>
      </c>
      <c r="B277" s="49" t="s">
        <v>20</v>
      </c>
      <c r="C277" s="25" t="s">
        <v>16</v>
      </c>
      <c r="D277" s="25" t="s">
        <v>6</v>
      </c>
      <c r="E277" s="11">
        <v>6382582</v>
      </c>
      <c r="F277" s="7">
        <v>1</v>
      </c>
      <c r="G277" s="60">
        <v>6382.5810000000001</v>
      </c>
    </row>
    <row r="278" spans="1:12" s="62" customFormat="1" ht="60">
      <c r="A278" s="7">
        <v>90511100</v>
      </c>
      <c r="B278" s="49" t="s">
        <v>36</v>
      </c>
      <c r="C278" s="25" t="s">
        <v>16</v>
      </c>
      <c r="D278" s="25" t="s">
        <v>6</v>
      </c>
      <c r="E278" s="11">
        <v>7115512</v>
      </c>
      <c r="F278" s="7">
        <v>1</v>
      </c>
      <c r="G278" s="60">
        <v>7115.5119999999997</v>
      </c>
      <c r="K278" s="12"/>
    </row>
    <row r="279" spans="1:12" s="62" customFormat="1" ht="60">
      <c r="A279" s="7">
        <v>90511100</v>
      </c>
      <c r="B279" s="49" t="s">
        <v>37</v>
      </c>
      <c r="C279" s="25" t="s">
        <v>16</v>
      </c>
      <c r="D279" s="25" t="s">
        <v>6</v>
      </c>
      <c r="E279" s="11">
        <v>10792661</v>
      </c>
      <c r="F279" s="7">
        <v>1</v>
      </c>
      <c r="G279" s="60">
        <v>10792.661</v>
      </c>
      <c r="K279" s="12"/>
    </row>
    <row r="280" spans="1:12" s="62" customFormat="1" ht="60">
      <c r="A280" s="7">
        <v>90511100</v>
      </c>
      <c r="B280" s="49" t="s">
        <v>38</v>
      </c>
      <c r="C280" s="25" t="s">
        <v>16</v>
      </c>
      <c r="D280" s="25" t="s">
        <v>6</v>
      </c>
      <c r="E280" s="11">
        <v>4788236</v>
      </c>
      <c r="F280" s="7">
        <v>1</v>
      </c>
      <c r="G280" s="60">
        <v>4788.2349999999997</v>
      </c>
      <c r="K280" s="12"/>
    </row>
    <row r="281" spans="1:12" s="44" customFormat="1" ht="30">
      <c r="A281" s="7">
        <v>90511100</v>
      </c>
      <c r="B281" s="49" t="s">
        <v>11</v>
      </c>
      <c r="C281" s="25" t="s">
        <v>16</v>
      </c>
      <c r="D281" s="25" t="s">
        <v>6</v>
      </c>
      <c r="E281" s="11">
        <v>10000000</v>
      </c>
      <c r="F281" s="7">
        <v>1</v>
      </c>
      <c r="G281" s="60">
        <v>10000</v>
      </c>
    </row>
    <row r="282" spans="1:12" s="44" customFormat="1">
      <c r="A282" s="23">
        <v>90511100</v>
      </c>
      <c r="B282" s="49" t="s">
        <v>31</v>
      </c>
      <c r="C282" s="52" t="s">
        <v>25</v>
      </c>
      <c r="D282" s="52" t="s">
        <v>6</v>
      </c>
      <c r="E282" s="50">
        <v>3000000</v>
      </c>
      <c r="F282" s="23">
        <v>1</v>
      </c>
      <c r="G282" s="61">
        <v>3000</v>
      </c>
    </row>
    <row r="283" spans="1:12" s="44" customFormat="1">
      <c r="A283" s="23"/>
      <c r="B283" s="167" t="s">
        <v>292</v>
      </c>
      <c r="C283" s="168"/>
      <c r="D283" s="168"/>
      <c r="E283" s="168"/>
      <c r="F283" s="169"/>
      <c r="G283" s="50"/>
    </row>
    <row r="284" spans="1:12" s="44" customFormat="1" ht="60">
      <c r="A284" s="23">
        <v>45231183</v>
      </c>
      <c r="B284" s="49" t="s">
        <v>213</v>
      </c>
      <c r="C284" s="53" t="s">
        <v>16</v>
      </c>
      <c r="D284" s="53" t="s">
        <v>6</v>
      </c>
      <c r="E284" s="50">
        <v>2000000</v>
      </c>
      <c r="F284" s="23">
        <v>1</v>
      </c>
      <c r="G284" s="61">
        <v>2000</v>
      </c>
    </row>
    <row r="285" spans="1:12" s="62" customFormat="1">
      <c r="A285" s="23"/>
      <c r="B285" s="167" t="s">
        <v>293</v>
      </c>
      <c r="C285" s="168"/>
      <c r="D285" s="168"/>
      <c r="E285" s="168"/>
      <c r="F285" s="169"/>
      <c r="G285" s="61"/>
    </row>
    <row r="286" spans="1:12" s="62" customFormat="1" ht="45">
      <c r="A286" s="23">
        <v>45231177</v>
      </c>
      <c r="B286" s="82" t="s">
        <v>294</v>
      </c>
      <c r="C286" s="52" t="s">
        <v>16</v>
      </c>
      <c r="D286" s="52" t="s">
        <v>6</v>
      </c>
      <c r="E286" s="50">
        <v>3000000</v>
      </c>
      <c r="F286" s="23">
        <v>1</v>
      </c>
      <c r="G286" s="61">
        <v>3000</v>
      </c>
    </row>
    <row r="287" spans="1:12" s="44" customFormat="1">
      <c r="A287" s="6"/>
      <c r="B287" s="176" t="s">
        <v>8</v>
      </c>
      <c r="C287" s="177"/>
      <c r="D287" s="177"/>
      <c r="E287" s="177"/>
      <c r="F287" s="178"/>
      <c r="G287" s="9"/>
    </row>
    <row r="288" spans="1:12" s="44" customFormat="1" ht="17.25" customHeight="1">
      <c r="A288" s="6"/>
      <c r="B288" s="167" t="s">
        <v>297</v>
      </c>
      <c r="C288" s="168"/>
      <c r="D288" s="168"/>
      <c r="E288" s="168"/>
      <c r="F288" s="169"/>
      <c r="G288" s="9"/>
    </row>
    <row r="289" spans="1:7" ht="25.5">
      <c r="A289" s="6">
        <v>45231144</v>
      </c>
      <c r="B289" s="21" t="s">
        <v>32</v>
      </c>
      <c r="C289" s="20" t="s">
        <v>16</v>
      </c>
      <c r="D289" s="22" t="s">
        <v>6</v>
      </c>
      <c r="E289" s="11">
        <v>7959308</v>
      </c>
      <c r="F289" s="7">
        <v>1</v>
      </c>
      <c r="G289" s="11">
        <v>7959.31</v>
      </c>
    </row>
    <row r="290" spans="1:7">
      <c r="A290" s="6"/>
      <c r="B290" s="173" t="s">
        <v>298</v>
      </c>
      <c r="C290" s="174"/>
      <c r="D290" s="174"/>
      <c r="E290" s="174"/>
      <c r="F290" s="175"/>
      <c r="G290" s="11"/>
    </row>
    <row r="291" spans="1:7" ht="30">
      <c r="A291" s="6">
        <v>90441100</v>
      </c>
      <c r="B291" s="111" t="s">
        <v>290</v>
      </c>
      <c r="C291" s="20" t="s">
        <v>16</v>
      </c>
      <c r="D291" s="22" t="s">
        <v>6</v>
      </c>
      <c r="E291" s="108" t="s">
        <v>291</v>
      </c>
      <c r="F291" s="7">
        <v>1</v>
      </c>
      <c r="G291" s="60">
        <v>17000</v>
      </c>
    </row>
    <row r="292" spans="1:7">
      <c r="A292" s="6"/>
      <c r="B292" s="176" t="s">
        <v>295</v>
      </c>
      <c r="C292" s="177"/>
      <c r="D292" s="177"/>
      <c r="E292" s="177"/>
      <c r="F292" s="178"/>
      <c r="G292" s="11"/>
    </row>
    <row r="293" spans="1:7">
      <c r="A293" s="6"/>
      <c r="B293" s="163" t="s">
        <v>298</v>
      </c>
      <c r="C293" s="63"/>
      <c r="D293" s="63"/>
      <c r="E293" s="63"/>
      <c r="F293" s="64"/>
      <c r="G293" s="11"/>
    </row>
    <row r="294" spans="1:7">
      <c r="A294" s="6">
        <v>45241131</v>
      </c>
      <c r="B294" s="83" t="s">
        <v>296</v>
      </c>
      <c r="C294" s="20" t="s">
        <v>16</v>
      </c>
      <c r="D294" s="22" t="s">
        <v>6</v>
      </c>
      <c r="E294" s="50">
        <v>9973032</v>
      </c>
      <c r="F294" s="23">
        <v>1</v>
      </c>
      <c r="G294" s="61">
        <v>9973.0319999999992</v>
      </c>
    </row>
    <row r="295" spans="1:7" s="164" customFormat="1">
      <c r="A295" s="23"/>
      <c r="B295" s="170" t="s">
        <v>376</v>
      </c>
      <c r="C295" s="171"/>
      <c r="D295" s="171"/>
      <c r="E295" s="171"/>
      <c r="F295" s="172"/>
      <c r="G295" s="61"/>
    </row>
    <row r="296" spans="1:7" s="164" customFormat="1" ht="18" customHeight="1">
      <c r="A296" s="23"/>
      <c r="B296" s="173" t="s">
        <v>298</v>
      </c>
      <c r="C296" s="174"/>
      <c r="D296" s="174"/>
      <c r="E296" s="174"/>
      <c r="F296" s="175"/>
      <c r="G296" s="61"/>
    </row>
    <row r="297" spans="1:7" s="164" customFormat="1" ht="18.75" customHeight="1">
      <c r="A297" s="23">
        <v>98111140</v>
      </c>
      <c r="B297" s="235" t="s">
        <v>377</v>
      </c>
      <c r="C297" s="23" t="s">
        <v>25</v>
      </c>
      <c r="D297" s="23" t="s">
        <v>6</v>
      </c>
      <c r="E297" s="50">
        <v>11000000</v>
      </c>
      <c r="F297" s="23">
        <v>1</v>
      </c>
      <c r="G297" s="61">
        <v>11000</v>
      </c>
    </row>
    <row r="298" spans="1:7">
      <c r="A298" s="6"/>
      <c r="B298" s="176" t="s">
        <v>33</v>
      </c>
      <c r="C298" s="177"/>
      <c r="D298" s="177"/>
      <c r="E298" s="177"/>
      <c r="F298" s="178"/>
      <c r="G298" s="9"/>
    </row>
    <row r="299" spans="1:7">
      <c r="A299" s="6"/>
      <c r="B299" s="166" t="s">
        <v>298</v>
      </c>
      <c r="C299" s="42"/>
      <c r="D299" s="42"/>
      <c r="E299" s="42"/>
      <c r="F299" s="43"/>
      <c r="G299" s="9"/>
    </row>
    <row r="300" spans="1:7" ht="51">
      <c r="A300" s="7">
        <v>50231200</v>
      </c>
      <c r="B300" s="30" t="s">
        <v>34</v>
      </c>
      <c r="C300" s="7" t="s">
        <v>16</v>
      </c>
      <c r="D300" s="7" t="s">
        <v>6</v>
      </c>
      <c r="E300" s="11">
        <v>20000000</v>
      </c>
      <c r="F300" s="7">
        <v>1</v>
      </c>
      <c r="G300" s="60">
        <v>20000</v>
      </c>
    </row>
    <row r="301" spans="1:7">
      <c r="A301" s="6"/>
      <c r="B301" s="176" t="s">
        <v>378</v>
      </c>
      <c r="C301" s="177"/>
      <c r="D301" s="177"/>
      <c r="E301" s="177"/>
      <c r="F301" s="178"/>
      <c r="G301" s="17"/>
    </row>
    <row r="302" spans="1:7">
      <c r="A302" s="7"/>
      <c r="B302" s="179" t="s">
        <v>387</v>
      </c>
      <c r="C302" s="180"/>
      <c r="D302" s="180"/>
      <c r="E302" s="180"/>
      <c r="F302" s="181"/>
      <c r="G302" s="16"/>
    </row>
    <row r="303" spans="1:7" ht="15.75" customHeight="1">
      <c r="A303" s="7"/>
      <c r="B303" s="231" t="s">
        <v>381</v>
      </c>
      <c r="C303" s="232"/>
      <c r="D303" s="232"/>
      <c r="E303" s="233"/>
      <c r="F303" s="234"/>
      <c r="G303" s="16">
        <v>9500</v>
      </c>
    </row>
    <row r="304" spans="1:7" ht="75">
      <c r="A304" s="23">
        <v>71241200</v>
      </c>
      <c r="B304" s="82" t="s">
        <v>382</v>
      </c>
      <c r="C304" s="23" t="s">
        <v>16</v>
      </c>
      <c r="D304" s="23" t="s">
        <v>6</v>
      </c>
      <c r="E304" s="228">
        <v>3000000</v>
      </c>
      <c r="F304" s="23">
        <v>1</v>
      </c>
      <c r="G304" s="229">
        <v>3000</v>
      </c>
    </row>
    <row r="305" spans="1:7" ht="75">
      <c r="A305" s="23">
        <v>71241200</v>
      </c>
      <c r="B305" s="82" t="s">
        <v>384</v>
      </c>
      <c r="C305" s="23" t="s">
        <v>16</v>
      </c>
      <c r="D305" s="23" t="s">
        <v>6</v>
      </c>
      <c r="E305" s="228">
        <v>4500000</v>
      </c>
      <c r="F305" s="23">
        <v>1</v>
      </c>
      <c r="G305" s="229">
        <v>4500</v>
      </c>
    </row>
    <row r="306" spans="1:7" ht="120">
      <c r="A306" s="23">
        <v>71241200</v>
      </c>
      <c r="B306" s="82" t="s">
        <v>383</v>
      </c>
      <c r="C306" s="23" t="s">
        <v>16</v>
      </c>
      <c r="D306" s="23" t="s">
        <v>6</v>
      </c>
      <c r="E306" s="228">
        <v>2000000</v>
      </c>
      <c r="F306" s="23">
        <v>1</v>
      </c>
      <c r="G306" s="229">
        <v>2000</v>
      </c>
    </row>
    <row r="307" spans="1:7">
      <c r="A307" s="23"/>
      <c r="B307" s="231" t="s">
        <v>381</v>
      </c>
      <c r="C307" s="232"/>
      <c r="D307" s="232"/>
      <c r="E307" s="228"/>
      <c r="F307" s="23"/>
      <c r="G307" s="229">
        <v>5500</v>
      </c>
    </row>
    <row r="308" spans="1:7" ht="75">
      <c r="A308" s="23">
        <v>71241200</v>
      </c>
      <c r="B308" s="82" t="s">
        <v>385</v>
      </c>
      <c r="C308" s="23" t="s">
        <v>16</v>
      </c>
      <c r="D308" s="23" t="s">
        <v>6</v>
      </c>
      <c r="E308" s="228">
        <v>3500000</v>
      </c>
      <c r="F308" s="23">
        <v>1</v>
      </c>
      <c r="G308" s="229">
        <v>3500</v>
      </c>
    </row>
    <row r="309" spans="1:7" ht="76.5">
      <c r="A309" s="23">
        <v>71241200</v>
      </c>
      <c r="B309" s="230" t="s">
        <v>386</v>
      </c>
      <c r="C309" s="23" t="s">
        <v>16</v>
      </c>
      <c r="D309" s="23" t="s">
        <v>6</v>
      </c>
      <c r="E309" s="228">
        <v>2000000</v>
      </c>
      <c r="F309" s="23">
        <v>1</v>
      </c>
      <c r="G309" s="229">
        <v>2000</v>
      </c>
    </row>
    <row r="310" spans="1:7" ht="9.75" customHeight="1">
      <c r="A310" s="23"/>
      <c r="B310" s="230"/>
      <c r="C310" s="23"/>
      <c r="D310" s="23"/>
      <c r="E310" s="228"/>
      <c r="F310" s="23"/>
      <c r="G310" s="229"/>
    </row>
    <row r="311" spans="1:7" ht="102">
      <c r="A311" s="23">
        <v>71241200</v>
      </c>
      <c r="B311" s="230" t="s">
        <v>379</v>
      </c>
      <c r="C311" s="23" t="s">
        <v>25</v>
      </c>
      <c r="D311" s="23" t="s">
        <v>6</v>
      </c>
      <c r="E311" s="50">
        <v>950000</v>
      </c>
      <c r="F311" s="23">
        <v>1</v>
      </c>
      <c r="G311" s="61">
        <v>950</v>
      </c>
    </row>
    <row r="312" spans="1:7">
      <c r="A312" s="146"/>
      <c r="B312" s="213" t="s">
        <v>307</v>
      </c>
      <c r="C312" s="214"/>
      <c r="D312" s="214"/>
      <c r="E312" s="214"/>
      <c r="F312" s="215"/>
      <c r="G312" s="147"/>
    </row>
    <row r="313" spans="1:7">
      <c r="A313" s="6"/>
      <c r="B313" s="145" t="s">
        <v>309</v>
      </c>
      <c r="C313" s="142"/>
      <c r="D313" s="142"/>
      <c r="E313" s="142"/>
      <c r="F313" s="143"/>
      <c r="G313" s="9"/>
    </row>
    <row r="314" spans="1:7" ht="25.5">
      <c r="A314" s="7">
        <v>92621110</v>
      </c>
      <c r="B314" s="30" t="s">
        <v>308</v>
      </c>
      <c r="C314" s="7" t="s">
        <v>16</v>
      </c>
      <c r="D314" s="7" t="s">
        <v>6</v>
      </c>
      <c r="E314" s="11">
        <v>9912800</v>
      </c>
      <c r="F314" s="7">
        <v>1</v>
      </c>
      <c r="G314" s="60">
        <v>9912.7999999999993</v>
      </c>
    </row>
    <row r="315" spans="1:7">
      <c r="A315" s="227" t="s">
        <v>112</v>
      </c>
      <c r="B315" s="227"/>
      <c r="C315" s="227"/>
      <c r="D315" s="227"/>
      <c r="E315" s="227"/>
      <c r="F315" s="227"/>
    </row>
    <row r="317" spans="1:7">
      <c r="A317" s="221" t="s">
        <v>380</v>
      </c>
      <c r="B317" s="221"/>
      <c r="C317" s="221"/>
      <c r="D317" s="221"/>
      <c r="E317" s="221"/>
      <c r="F317" s="221"/>
      <c r="G317" s="221"/>
    </row>
  </sheetData>
  <mergeCells count="47">
    <mergeCell ref="B303:D303"/>
    <mergeCell ref="B307:D307"/>
    <mergeCell ref="B312:F312"/>
    <mergeCell ref="B209:C209"/>
    <mergeCell ref="B197:F197"/>
    <mergeCell ref="A317:G317"/>
    <mergeCell ref="B244:C244"/>
    <mergeCell ref="B247:F247"/>
    <mergeCell ref="B265:F265"/>
    <mergeCell ref="B287:F287"/>
    <mergeCell ref="B298:F298"/>
    <mergeCell ref="A315:F315"/>
    <mergeCell ref="B283:F283"/>
    <mergeCell ref="B288:F288"/>
    <mergeCell ref="B253:F253"/>
    <mergeCell ref="B262:F262"/>
    <mergeCell ref="B292:F292"/>
    <mergeCell ref="B255:F255"/>
    <mergeCell ref="A10:G10"/>
    <mergeCell ref="B13:F13"/>
    <mergeCell ref="B56:F56"/>
    <mergeCell ref="B164:E164"/>
    <mergeCell ref="B165:F165"/>
    <mergeCell ref="B57:F57"/>
    <mergeCell ref="B18:F18"/>
    <mergeCell ref="B40:F40"/>
    <mergeCell ref="B45:F45"/>
    <mergeCell ref="B47:F47"/>
    <mergeCell ref="B52:F52"/>
    <mergeCell ref="B21:F21"/>
    <mergeCell ref="B28:F28"/>
    <mergeCell ref="B30:F30"/>
    <mergeCell ref="B32:F32"/>
    <mergeCell ref="B36:F36"/>
    <mergeCell ref="A9:G9"/>
    <mergeCell ref="D3:G3"/>
    <mergeCell ref="E4:G4"/>
    <mergeCell ref="E5:G5"/>
    <mergeCell ref="E7:G7"/>
    <mergeCell ref="A8:G8"/>
    <mergeCell ref="E6:G6"/>
    <mergeCell ref="B285:F285"/>
    <mergeCell ref="B295:F295"/>
    <mergeCell ref="B296:F296"/>
    <mergeCell ref="B301:F301"/>
    <mergeCell ref="B302:F302"/>
    <mergeCell ref="B290:F290"/>
  </mergeCells>
  <pageMargins left="0.31496062992125984" right="0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elina-sardaryan</dc:creator>
  <cp:lastModifiedBy>LUSINE</cp:lastModifiedBy>
  <cp:lastPrinted>2021-03-04T08:26:22Z</cp:lastPrinted>
  <dcterms:created xsi:type="dcterms:W3CDTF">2014-01-21T06:35:37Z</dcterms:created>
  <dcterms:modified xsi:type="dcterms:W3CDTF">2021-03-04T08:26:25Z</dcterms:modified>
</cp:coreProperties>
</file>